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 ILP Report/08-August/"/>
    </mc:Choice>
  </mc:AlternateContent>
  <xr:revisionPtr revIDLastSave="60" documentId="8_{4C680941-600D-4786-90F5-058889544E75}" xr6:coauthVersionLast="47" xr6:coauthVersionMax="47" xr10:uidLastSave="{8B22BDCA-5C82-41C8-ACB4-CE93B5A51681}"/>
  <bookViews>
    <workbookView xWindow="-120" yWindow="-120" windowWidth="29040" windowHeight="15840" tabRatio="81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Event Summary  (b)" sheetId="94" r:id="rId11"/>
    <sheet name="Incentives 2023" sheetId="93" r:id="rId12"/>
    <sheet name="Incentives 2018-22" sheetId="49" r:id="rId13"/>
    <sheet name="2022 ILP Incent Carryover" sheetId="59" r:id="rId14"/>
    <sheet name="ME&amp;O Actual Expenditures" sheetId="67" r:id="rId15"/>
    <sheet name="Fund Shift Log 2022" sheetId="50" r:id="rId16"/>
    <sheet name="DATAValid" sheetId="7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RESswitchshoptestpercent" localSheetId="9">'[1]Cost Inputs'!#REF!</definedName>
    <definedName name="\RESswitchshoptestpercent" localSheetId="10">'[1]Cost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3">#REF!</definedName>
    <definedName name="_DAT1" localSheetId="7">#REF!</definedName>
    <definedName name="_DAT1" localSheetId="6">#REF!</definedName>
    <definedName name="_DAT1" localSheetId="9">#REF!</definedName>
    <definedName name="_DAT1" localSheetId="10">#REF!</definedName>
    <definedName name="_DAT1" localSheetId="12">#REF!</definedName>
    <definedName name="_DAT1" localSheetId="11">#REF!</definedName>
    <definedName name="_DAT1" localSheetId="14">#REF!</definedName>
    <definedName name="_DAT1" localSheetId="0">#REF!</definedName>
    <definedName name="_DAT1" localSheetId="5">#REF!</definedName>
    <definedName name="_DAT1">#REF!</definedName>
    <definedName name="_DAT10" localSheetId="8">#REF!</definedName>
    <definedName name="_DAT10" localSheetId="13">#REF!</definedName>
    <definedName name="_DAT10" localSheetId="7">#REF!</definedName>
    <definedName name="_DAT10" localSheetId="6">#REF!</definedName>
    <definedName name="_DAT10" localSheetId="9">#REF!</definedName>
    <definedName name="_DAT10" localSheetId="10">#REF!</definedName>
    <definedName name="_DAT10" localSheetId="12">#REF!</definedName>
    <definedName name="_DAT10" localSheetId="11">#REF!</definedName>
    <definedName name="_DAT10" localSheetId="14">#REF!</definedName>
    <definedName name="_DAT10" localSheetId="0">#REF!</definedName>
    <definedName name="_DAT10" localSheetId="5">#REF!</definedName>
    <definedName name="_DAT10">#REF!</definedName>
    <definedName name="_DAT11" localSheetId="8">#REF!</definedName>
    <definedName name="_DAT11" localSheetId="13">#REF!</definedName>
    <definedName name="_DAT11" localSheetId="7">#REF!</definedName>
    <definedName name="_DAT11" localSheetId="6">#REF!</definedName>
    <definedName name="_DAT11" localSheetId="9">#REF!</definedName>
    <definedName name="_DAT11" localSheetId="10">#REF!</definedName>
    <definedName name="_DAT11" localSheetId="12">#REF!</definedName>
    <definedName name="_DAT11" localSheetId="11">#REF!</definedName>
    <definedName name="_DAT11" localSheetId="14">#REF!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0">#REF!</definedName>
    <definedName name="_DAT12" localSheetId="14">#REF!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0">#REF!</definedName>
    <definedName name="_DAT13" localSheetId="14">#REF!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0">#REF!</definedName>
    <definedName name="_DAT14" localSheetId="14">#REF!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0">#REF!</definedName>
    <definedName name="_DAT15" localSheetId="14">#REF!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0">#REF!</definedName>
    <definedName name="_DAT16" localSheetId="14">#REF!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0">#REF!</definedName>
    <definedName name="_DAT17" localSheetId="14">#REF!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0">#REF!</definedName>
    <definedName name="_DAT2" localSheetId="14">#REF!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0">#REF!</definedName>
    <definedName name="_DAT3" localSheetId="14">#REF!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0">#REF!</definedName>
    <definedName name="_DAT4" localSheetId="14">#REF!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0">#REF!</definedName>
    <definedName name="_DAT5" localSheetId="14">#REF!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0">#REF!</definedName>
    <definedName name="_DAT6" localSheetId="14">#REF!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0">#REF!</definedName>
    <definedName name="_DAT7" localSheetId="14">#REF!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0">#REF!</definedName>
    <definedName name="_DAT8" localSheetId="14">#REF!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0">#REF!</definedName>
    <definedName name="_DAT9" localSheetId="14">#REF!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10" hidden="1">#REF!</definedName>
    <definedName name="_Fill" localSheetId="0" hidden="1">#REF!</definedName>
    <definedName name="_Fill" localSheetId="5" hidden="1">#REF!</definedName>
    <definedName name="_Fill" hidden="1">#REF!</definedName>
    <definedName name="_xlnm._FilterDatabase" localSheetId="9" hidden="1">'Event Summary '!$A$1:$L$25</definedName>
    <definedName name="_xlnm._FilterDatabase" localSheetId="10" hidden="1">'Event Summary  (b)'!$A$1:$L$25</definedName>
    <definedName name="_xlnm._FilterDatabase" localSheetId="2" hidden="1">'Program MW'!$A$32:$T$64</definedName>
    <definedName name="_PT1" localSheetId="7">#REF!</definedName>
    <definedName name="_PT1" localSheetId="6">#REF!</definedName>
    <definedName name="_PT1" localSheetId="9">#REF!</definedName>
    <definedName name="_PT1" localSheetId="10">#REF!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10">#REF!</definedName>
    <definedName name="_PT2" localSheetId="0">#REF!</definedName>
    <definedName name="_PT2" localSheetId="5">#REF!</definedName>
    <definedName name="_PT2">#REF!</definedName>
    <definedName name="_Regression_Int" hidden="1">1</definedName>
    <definedName name="aa" localSheetId="9">#REF!</definedName>
    <definedName name="aa" localSheetId="10">#REF!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10">'[2]LOLPs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3">#REF!</definedName>
    <definedName name="Achieve_GRC" localSheetId="7">#REF!</definedName>
    <definedName name="Achieve_GRC" localSheetId="6">#REF!</definedName>
    <definedName name="Achieve_GRC" localSheetId="9">#REF!</definedName>
    <definedName name="Achieve_GRC" localSheetId="10">#REF!</definedName>
    <definedName name="Achieve_GRC" localSheetId="12">#REF!</definedName>
    <definedName name="Achieve_GRC" localSheetId="11">#REF!</definedName>
    <definedName name="Achieve_GRC" localSheetId="14">#REF!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3">#REF!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11">#REF!</definedName>
    <definedName name="Achieve_Service_Excellenc" localSheetId="14">#REF!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3">#REF!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11">#REF!</definedName>
    <definedName name="Achieve_Service_Excellence" localSheetId="14">#REF!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10">'[1]Cost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10">#REF!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10">#REF!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10">#REF!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10"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10">'[1]Cost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10"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10"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10">#REF!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10">#REF!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10">#REF!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10">#REF!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10">#REF!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10">#REF!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10">#REF!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10">#REF!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10">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10">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10">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10">#REF!</definedName>
    <definedName name="chosenDay" localSheetId="2">#REF!</definedName>
    <definedName name="chosenDay" localSheetId="0">#REF!</definedName>
    <definedName name="chosenDay">#REF!</definedName>
    <definedName name="co2_table" localSheetId="9">#REF!</definedName>
    <definedName name="co2_table" localSheetId="10">#REF!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10">#REF!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0">#REF!</definedName>
    <definedName name="Collect_Revenue" localSheetId="14">#REF!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10">[3]Inputs!#REF!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10">#REF!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10">#REF!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10">#REF!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10">#REF!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10">#REF!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10">#REF!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10">[3]Inputs!#REF!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10"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0">#REF!</definedName>
    <definedName name="DATA1" localSheetId="14">#REF!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0">#REF!</definedName>
    <definedName name="DATA10" localSheetId="14">#REF!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0">#REF!</definedName>
    <definedName name="DATA11" localSheetId="14">#REF!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0">#REF!</definedName>
    <definedName name="DATA12" localSheetId="14">#REF!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0">#REF!</definedName>
    <definedName name="DATA13" localSheetId="14">#REF!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0">#REF!</definedName>
    <definedName name="DATA14" localSheetId="14">#REF!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0">#REF!</definedName>
    <definedName name="DATA15" localSheetId="14">#REF!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0">#REF!</definedName>
    <definedName name="DATA16" localSheetId="14">#REF!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0">#REF!</definedName>
    <definedName name="DATA17" localSheetId="14">#REF!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0">#REF!</definedName>
    <definedName name="DATA18" localSheetId="14">#REF!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0">#REF!</definedName>
    <definedName name="DATA19" localSheetId="14">#REF!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0">#REF!</definedName>
    <definedName name="DATA2" localSheetId="14">#REF!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0">#REF!</definedName>
    <definedName name="DATA20" localSheetId="14">#REF!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0">#REF!</definedName>
    <definedName name="DATA3" localSheetId="14">#REF!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0">#REF!</definedName>
    <definedName name="DATA4" localSheetId="14">#REF!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0">#REF!</definedName>
    <definedName name="DATA5" localSheetId="14">#REF!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3">#REF!</definedName>
    <definedName name="DATA6" localSheetId="7">#REF!</definedName>
    <definedName name="DATA6" localSheetId="6">#REF!</definedName>
    <definedName name="DATA6" localSheetId="9">#REF!</definedName>
    <definedName name="DATA6" localSheetId="10">#REF!</definedName>
    <definedName name="DATA6" localSheetId="12">#REF!</definedName>
    <definedName name="DATA6" localSheetId="11">#REF!</definedName>
    <definedName name="DATA6" localSheetId="14">#REF!</definedName>
    <definedName name="DATA6" localSheetId="0">#REF!</definedName>
    <definedName name="DATA6" localSheetId="5">#REF!</definedName>
    <definedName name="DATA6">#REF!</definedName>
    <definedName name="DATA7" localSheetId="8">#REF!</definedName>
    <definedName name="DATA7" localSheetId="13">#REF!</definedName>
    <definedName name="DATA7" localSheetId="7">#REF!</definedName>
    <definedName name="DATA7" localSheetId="6">#REF!</definedName>
    <definedName name="DATA7" localSheetId="9">#REF!</definedName>
    <definedName name="DATA7" localSheetId="10">#REF!</definedName>
    <definedName name="DATA7" localSheetId="12">#REF!</definedName>
    <definedName name="DATA7" localSheetId="11">#REF!</definedName>
    <definedName name="DATA7" localSheetId="14">#REF!</definedName>
    <definedName name="DATA7" localSheetId="0">#REF!</definedName>
    <definedName name="DATA7" localSheetId="5">#REF!</definedName>
    <definedName name="DATA7">#REF!</definedName>
    <definedName name="DATA8" localSheetId="8">#REF!</definedName>
    <definedName name="DATA8" localSheetId="13">#REF!</definedName>
    <definedName name="DATA8" localSheetId="7">#REF!</definedName>
    <definedName name="DATA8" localSheetId="6">#REF!</definedName>
    <definedName name="DATA8" localSheetId="9">#REF!</definedName>
    <definedName name="DATA8" localSheetId="10">#REF!</definedName>
    <definedName name="DATA8" localSheetId="12">#REF!</definedName>
    <definedName name="DATA8" localSheetId="11">#REF!</definedName>
    <definedName name="DATA8" localSheetId="14">#REF!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0">#REF!</definedName>
    <definedName name="DATA9" localSheetId="14">#REF!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10">#REF!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10">#REF!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10">#REF!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10">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10">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10">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10">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10">'[1]Cost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3">#REF!</definedName>
    <definedName name="DREBA2012" localSheetId="7">#REF!</definedName>
    <definedName name="DREBA2012" localSheetId="6">#REF!</definedName>
    <definedName name="DREBA2012" localSheetId="9">#REF!</definedName>
    <definedName name="DREBA2012" localSheetId="10">#REF!</definedName>
    <definedName name="DREBA2012" localSheetId="15">#REF!</definedName>
    <definedName name="DREBA2012" localSheetId="12">#REF!</definedName>
    <definedName name="DREBA2012" localSheetId="11">#REF!</definedName>
    <definedName name="DREBA2012" localSheetId="14">#REF!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10">#REF!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10">#REF!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10"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10"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10">#REF!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10">#REF!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10">#REF!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10">#REF!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0">#REF!</definedName>
    <definedName name="Enhance_Delivery_Channels" localSheetId="14">#REF!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10">[3]Inputs!#REF!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0">#REF!</definedName>
    <definedName name="Ethics_and_Compliance" localSheetId="14">#REF!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10">'[1]Cost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10">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10">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10">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10">[3]Summary!#REF!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10">#REF!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10">#REF!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10">#REF!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10">[3]Inputs!#REF!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10">#REF!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10">#REF!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10">#REF!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10">#REF!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10">'[1]Cost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10">#REF!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10">#REF!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10">#REF!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10">#REF!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10">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10">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10">'[1]Cost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10">#REF!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10"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10"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10"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3">#REF!</definedName>
    <definedName name="Launch_Refine_Market" localSheetId="7">#REF!</definedName>
    <definedName name="Launch_Refine_Market" localSheetId="6">#REF!</definedName>
    <definedName name="Launch_Refine_Market" localSheetId="9">#REF!</definedName>
    <definedName name="Launch_Refine_Market" localSheetId="10">#REF!</definedName>
    <definedName name="Launch_Refine_Market" localSheetId="14">#REF!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10">#REF!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10">#REF!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10">#REF!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10">[3]Inputs!#REF!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10">#REF!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10">#REF!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10"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10">#REF!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0">#REF!</definedName>
    <definedName name="Manage_AMI" localSheetId="14">#REF!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10">#REF!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10"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10">#REF!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10">#REF!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10">#REF!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10">#REF!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10">#REF!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10">#REF!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0">#REF!</definedName>
    <definedName name="Meet_Financial_Targets" localSheetId="14">#REF!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10">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10">#REF!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10">#REF!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10">'[1]Cost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10"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10">#REF!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10">#REF!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10">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10">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10">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10">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10">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10">#REF!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10">#REF!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10">#REF!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10">#REF!</definedName>
    <definedName name="ORDERS2012" localSheetId="0">#REF!</definedName>
    <definedName name="ORDERS2012" localSheetId="5">#REF!</definedName>
    <definedName name="ORDERS2012">#REF!</definedName>
    <definedName name="p" localSheetId="9" hidden="1">{"PI_Data",#N/A,TRUE,"P&amp;I Data"}</definedName>
    <definedName name="p" localSheetId="10"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10">#REF!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10">#REF!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10">#REF!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10">#REF!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10">#REF!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10">#REF!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10">#REF!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10">#REF!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10">#REF!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10">#REF!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10">#REF!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10">[3]Inputs!#REF!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10">#REF!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10">#REF!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10">#REF!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10">#REF!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10">#REF!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10">#REF!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10">#REF!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3">'2022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'!$A$1:$L$23</definedName>
    <definedName name="_xlnm.Print_Area" localSheetId="10">'Event Summary  (b)'!$A$1:$L$23</definedName>
    <definedName name="_xlnm.Print_Area" localSheetId="3">'Ex Ante LI &amp; Eligibility Stats'!$A$1:$O$19</definedName>
    <definedName name="_xlnm.Print_Area" localSheetId="4">'Ex Post LI &amp; Eligibility Stats'!$A$1:$O$22</definedName>
    <definedName name="_xlnm.Print_Area" localSheetId="15">'Fund Shift Log 2022'!$A$1:$E$21</definedName>
    <definedName name="_xlnm.Print_Area" localSheetId="12">'Incentives 2018-22'!$A$1:$T$22</definedName>
    <definedName name="_xlnm.Print_Area" localSheetId="11">'Incentives 2023'!$A$1:$O$22</definedName>
    <definedName name="_xlnm.Print_Area" localSheetId="14">'ME&amp;O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10">[3]Inputs!#REF!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10"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3">#REF!</definedName>
    <definedName name="Reliability_Expectations" localSheetId="7">#REF!</definedName>
    <definedName name="Reliability_Expectations" localSheetId="6">#REF!</definedName>
    <definedName name="Reliability_Expectations" localSheetId="9">#REF!</definedName>
    <definedName name="Reliability_Expectations" localSheetId="10">#REF!</definedName>
    <definedName name="Reliability_Expectations" localSheetId="12">#REF!</definedName>
    <definedName name="Reliability_Expectations" localSheetId="11">#REF!</definedName>
    <definedName name="Reliability_Expectations" localSheetId="14">#REF!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10">'[1]Cost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10">#REF!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10">#REF!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10">'[1]Cost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10">'[1]Cost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10">#REF!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10">#REF!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10">'[1]Cost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10">'[1]Cost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10">#REF!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10">#REF!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10">'[1]Cost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10">#REF!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10">#REF!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10">[3]Inputs!#REF!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10">#REF!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10">#REF!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10">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10">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10">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10">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10">#REF!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10">#REF!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10">#REF!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10">#REF!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10">#REF!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10">#REF!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10">'[1]Cost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10">#REF!</definedName>
    <definedName name="ss" localSheetId="0">#REF!</definedName>
    <definedName name="ss">#REF!</definedName>
    <definedName name="sss" localSheetId="9" hidden="1">{"PI_Data",#N/A,TRUE,"P&amp;I Data"}</definedName>
    <definedName name="sss" localSheetId="10" hidden="1">{"PI_Data",#N/A,TRUE,"P&amp;I Data"}</definedName>
    <definedName name="sss" hidden="1">{"PI_Data",#N/A,TRUE,"P&amp;I Data"}</definedName>
    <definedName name="Stabilization_Customer_Base" localSheetId="8">#REF!</definedName>
    <definedName name="Stabilization_Customer_Base" localSheetId="13">#REF!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11">#REF!</definedName>
    <definedName name="Stabilization_Customer_Base" localSheetId="14">#REF!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10">[3]Inputs!#REF!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10">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10">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10">#REF!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10">#REF!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10">#REF!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10">#REF!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10">#REF!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10">'[1]Cost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3">#REF!</definedName>
    <definedName name="TEST0" localSheetId="7">#REF!</definedName>
    <definedName name="TEST0" localSheetId="6">#REF!</definedName>
    <definedName name="TEST0" localSheetId="9">#REF!</definedName>
    <definedName name="TEST0" localSheetId="10">#REF!</definedName>
    <definedName name="TEST0" localSheetId="12">#REF!</definedName>
    <definedName name="TEST0" localSheetId="11">#REF!</definedName>
    <definedName name="TEST0" localSheetId="14">#REF!</definedName>
    <definedName name="TEST0" localSheetId="0">#REF!</definedName>
    <definedName name="TEST0" localSheetId="5">#REF!</definedName>
    <definedName name="TEST0">#REF!</definedName>
    <definedName name="TEST1" localSheetId="8">#REF!</definedName>
    <definedName name="TEST1" localSheetId="13">#REF!</definedName>
    <definedName name="TEST1" localSheetId="7">#REF!</definedName>
    <definedName name="TEST1" localSheetId="6">#REF!</definedName>
    <definedName name="TEST1" localSheetId="9">#REF!</definedName>
    <definedName name="TEST1" localSheetId="10">#REF!</definedName>
    <definedName name="TEST1" localSheetId="12">#REF!</definedName>
    <definedName name="TEST1" localSheetId="11">#REF!</definedName>
    <definedName name="TEST1" localSheetId="14">#REF!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0">#REF!</definedName>
    <definedName name="TEST10" localSheetId="14">#REF!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0">#REF!</definedName>
    <definedName name="TEST11" localSheetId="14">#REF!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0">#REF!</definedName>
    <definedName name="TEST12" localSheetId="14">#REF!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0">#REF!</definedName>
    <definedName name="TEST13" localSheetId="14">#REF!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0">#REF!</definedName>
    <definedName name="TEST14" localSheetId="14">#REF!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0">#REF!</definedName>
    <definedName name="TEST15" localSheetId="14">#REF!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0">#REF!</definedName>
    <definedName name="TEST16" localSheetId="14">#REF!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0">#REF!</definedName>
    <definedName name="TEST17" localSheetId="14">#REF!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0">#REF!</definedName>
    <definedName name="TEST18" localSheetId="14">#REF!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0">#REF!</definedName>
    <definedName name="TEST19" localSheetId="14">#REF!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0">#REF!</definedName>
    <definedName name="TEST2" localSheetId="14">#REF!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0">#REF!</definedName>
    <definedName name="TEST20" localSheetId="14">#REF!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0">#REF!</definedName>
    <definedName name="TEST21" localSheetId="14">#REF!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0">#REF!</definedName>
    <definedName name="TEST22" localSheetId="14">#REF!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0">#REF!</definedName>
    <definedName name="TEST23" localSheetId="14">#REF!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0">#REF!</definedName>
    <definedName name="TEST24" localSheetId="14">#REF!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0">#REF!</definedName>
    <definedName name="TEST25" localSheetId="14">#REF!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0">#REF!</definedName>
    <definedName name="TEST26" localSheetId="14">#REF!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0">#REF!</definedName>
    <definedName name="TEST27" localSheetId="14">#REF!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0">#REF!</definedName>
    <definedName name="TEST28" localSheetId="14">#REF!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0">#REF!</definedName>
    <definedName name="TEST3" localSheetId="14">#REF!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0">#REF!</definedName>
    <definedName name="TEST4" localSheetId="14">#REF!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0">#REF!</definedName>
    <definedName name="TEST5" localSheetId="14">#REF!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0">#REF!</definedName>
    <definedName name="TEST6" localSheetId="14">#REF!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0">#REF!</definedName>
    <definedName name="TEST7" localSheetId="14">#REF!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0">#REF!</definedName>
    <definedName name="TEST8" localSheetId="14">#REF!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0">#REF!</definedName>
    <definedName name="TEST9" localSheetId="14">#REF!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0">#REF!</definedName>
    <definedName name="TESTHKEY" localSheetId="14">#REF!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0">#REF!</definedName>
    <definedName name="TESTKEYS" localSheetId="14">#REF!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0">#REF!</definedName>
    <definedName name="TESTVKEY" localSheetId="14">#REF!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10">#REF!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10">#REF!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10">#REF!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10">#REF!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10">#REF!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10">#REF!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10">#REF!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10">#REF!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10">#REF!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10">#REF!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10">#REF!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10">"Total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10">'[1]Cost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10">#REF!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10">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10">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10">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10">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10">#REF!</definedName>
    <definedName name="Updated" localSheetId="0">#REF!</definedName>
    <definedName name="Updated" localSheetId="5">#REF!</definedName>
    <definedName name="Updated">#REF!</definedName>
    <definedName name="Valued_Service_Provider" localSheetId="8">#REF!</definedName>
    <definedName name="Valued_Service_Provider" localSheetId="13">#REF!</definedName>
    <definedName name="Valued_Service_Provider" localSheetId="7">#REF!</definedName>
    <definedName name="Valued_Service_Provider" localSheetId="6">#REF!</definedName>
    <definedName name="Valued_Service_Provider" localSheetId="9">#REF!</definedName>
    <definedName name="Valued_Service_Provider" localSheetId="10">#REF!</definedName>
    <definedName name="Valued_Service_Provider" localSheetId="12">#REF!</definedName>
    <definedName name="Valued_Service_Provider" localSheetId="11">#REF!</definedName>
    <definedName name="Valued_Service_Provider" localSheetId="14">#REF!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3">#REF!</definedName>
    <definedName name="Voice_of_Customer" localSheetId="7">#REF!</definedName>
    <definedName name="Voice_of_Customer" localSheetId="6">#REF!</definedName>
    <definedName name="Voice_of_Customer" localSheetId="9">#REF!</definedName>
    <definedName name="Voice_of_Customer" localSheetId="10">#REF!</definedName>
    <definedName name="Voice_of_Customer" localSheetId="12">#REF!</definedName>
    <definedName name="Voice_of_Customer" localSheetId="11">#REF!</definedName>
    <definedName name="Voice_of_Customer" localSheetId="14">#REF!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10">#REF!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10"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10"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10"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10"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10"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10"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10"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10">#REF!</definedName>
    <definedName name="xx" localSheetId="0">#REF!</definedName>
    <definedName name="xx">#REF!</definedName>
    <definedName name="xxxx" localSheetId="7">#REF!</definedName>
    <definedName name="xxxx" localSheetId="6">#REF!</definedName>
    <definedName name="xxxx" localSheetId="9">#REF!</definedName>
    <definedName name="xxxx" localSheetId="10">#REF!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10">#REF!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10">#REF!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10">#REF!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10">#REF!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10">#REF!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10">#REF!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10">#REF!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67" l="1"/>
  <c r="J59" i="65"/>
  <c r="J61" i="65" s="1"/>
  <c r="I59" i="65"/>
  <c r="I61" i="65" s="1"/>
  <c r="W27" i="72"/>
  <c r="V25" i="72"/>
  <c r="W25" i="72"/>
  <c r="X25" i="72"/>
  <c r="Y25" i="72"/>
  <c r="W19" i="72"/>
  <c r="Y19" i="72"/>
  <c r="Y27" i="72" s="1"/>
  <c r="Y30" i="72"/>
  <c r="U30" i="72"/>
  <c r="Q30" i="72"/>
  <c r="G15" i="93"/>
  <c r="H59" i="65"/>
  <c r="H61" i="65" s="1"/>
  <c r="G59" i="65"/>
  <c r="G46" i="65"/>
  <c r="G61" i="65" s="1"/>
  <c r="S27" i="72"/>
  <c r="R25" i="72"/>
  <c r="S25" i="72"/>
  <c r="T25" i="72"/>
  <c r="U25" i="72"/>
  <c r="S19" i="72"/>
  <c r="U19" i="72"/>
  <c r="U27" i="72" s="1"/>
  <c r="E21" i="59"/>
  <c r="Q25" i="72"/>
  <c r="P25" i="72"/>
  <c r="O25" i="72"/>
  <c r="N25" i="72"/>
  <c r="Q19" i="72"/>
  <c r="Q27" i="72" s="1"/>
  <c r="O19" i="72"/>
  <c r="O27" i="72" s="1"/>
  <c r="E25" i="67"/>
  <c r="N25" i="67" s="1"/>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s="1"/>
  <c r="N28" i="67"/>
  <c r="O28" i="67" s="1"/>
  <c r="N29" i="67"/>
  <c r="O29" i="67" s="1"/>
  <c r="N30" i="67"/>
  <c r="O30" i="67" s="1"/>
  <c r="N26" i="67"/>
  <c r="O26" i="67" s="1"/>
  <c r="S14" i="49"/>
  <c r="T14" i="49" s="1"/>
  <c r="R15" i="49"/>
  <c r="Q15" i="49"/>
  <c r="P15" i="49"/>
  <c r="O15" i="49"/>
  <c r="N15" i="49"/>
  <c r="M15" i="49"/>
  <c r="L15" i="49"/>
  <c r="K15" i="49"/>
  <c r="J15" i="49"/>
  <c r="I15" i="49"/>
  <c r="H15" i="49"/>
  <c r="G15" i="49"/>
  <c r="N14" i="93"/>
  <c r="O14" i="93" s="1"/>
  <c r="D15" i="93"/>
  <c r="F15" i="93"/>
  <c r="H15" i="93"/>
  <c r="I15" i="93"/>
  <c r="J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T13" i="49" s="1"/>
  <c r="S7" i="49"/>
  <c r="I60" i="73"/>
  <c r="I56" i="73"/>
  <c r="I52" i="73"/>
  <c r="I45" i="73"/>
  <c r="I37" i="73"/>
  <c r="I32" i="73"/>
  <c r="I26" i="73"/>
  <c r="I21" i="73"/>
  <c r="I16" i="73"/>
  <c r="I11" i="73"/>
  <c r="D20" i="92"/>
  <c r="D46" i="92" s="1"/>
  <c r="F20" i="92"/>
  <c r="I25" i="72"/>
  <c r="H25" i="72"/>
  <c r="G25" i="72"/>
  <c r="F25" i="72"/>
  <c r="I19" i="72"/>
  <c r="I27" i="72"/>
  <c r="G19" i="72"/>
  <c r="G27" i="72" s="1"/>
  <c r="O42" i="67"/>
  <c r="O41" i="67"/>
  <c r="O40" i="67"/>
  <c r="O39" i="67"/>
  <c r="O38" i="67"/>
  <c r="O37" i="67"/>
  <c r="O36" i="67"/>
  <c r="O35" i="67"/>
  <c r="O34" i="67"/>
  <c r="O33" i="67"/>
  <c r="O32" i="67"/>
  <c r="O31" i="67"/>
  <c r="B15" i="49"/>
  <c r="D15" i="49"/>
  <c r="E15" i="49"/>
  <c r="D27" i="92"/>
  <c r="E27" i="92"/>
  <c r="E46" i="92" s="1"/>
  <c r="F27" i="92"/>
  <c r="G27" i="92"/>
  <c r="H27" i="92"/>
  <c r="I27" i="92"/>
  <c r="J27" i="92"/>
  <c r="K27" i="92"/>
  <c r="L27" i="92"/>
  <c r="M27" i="92"/>
  <c r="M46" i="92" s="1"/>
  <c r="N27" i="92"/>
  <c r="C27" i="92"/>
  <c r="Q23" i="92"/>
  <c r="Q10" i="92"/>
  <c r="Q8" i="92"/>
  <c r="Q11" i="92" s="1"/>
  <c r="Q9" i="92"/>
  <c r="N19" i="93"/>
  <c r="O19" i="93" s="1"/>
  <c r="O16" i="93"/>
  <c r="N13" i="93"/>
  <c r="O13" i="93" s="1"/>
  <c r="N12" i="93"/>
  <c r="O12" i="93" s="1"/>
  <c r="N11" i="93"/>
  <c r="O11" i="93" s="1"/>
  <c r="N10" i="93"/>
  <c r="O10" i="93" s="1"/>
  <c r="N9" i="93"/>
  <c r="O9" i="93" s="1"/>
  <c r="N8" i="93"/>
  <c r="O8" i="93" s="1"/>
  <c r="N7" i="93"/>
  <c r="O7" i="93" s="1"/>
  <c r="O26" i="92"/>
  <c r="P26" i="92" s="1"/>
  <c r="Q26" i="92" s="1"/>
  <c r="Q27" i="92" s="1"/>
  <c r="O25" i="92"/>
  <c r="P25" i="92" s="1"/>
  <c r="S25" i="92" s="1"/>
  <c r="R44" i="92"/>
  <c r="Q44" i="92"/>
  <c r="N44" i="92"/>
  <c r="N46" i="92" s="1"/>
  <c r="M44" i="92"/>
  <c r="L44" i="92"/>
  <c r="K44" i="92"/>
  <c r="J44" i="92"/>
  <c r="I44" i="92"/>
  <c r="H44" i="92"/>
  <c r="G44" i="92"/>
  <c r="F44" i="92"/>
  <c r="E44" i="92"/>
  <c r="D44" i="92"/>
  <c r="C44" i="92"/>
  <c r="O43" i="92"/>
  <c r="P43" i="92" s="1"/>
  <c r="S43" i="92" s="1"/>
  <c r="O42" i="92"/>
  <c r="P42" i="92" s="1"/>
  <c r="S42" i="92" s="1"/>
  <c r="O41" i="92"/>
  <c r="P41" i="92" s="1"/>
  <c r="S41" i="92" s="1"/>
  <c r="O40" i="92"/>
  <c r="P40" i="92" s="1"/>
  <c r="R37" i="92"/>
  <c r="Q37" i="92"/>
  <c r="N37" i="92"/>
  <c r="M37" i="92"/>
  <c r="L37" i="92"/>
  <c r="K37" i="92"/>
  <c r="J37" i="92"/>
  <c r="I37" i="92"/>
  <c r="H37" i="92"/>
  <c r="G37" i="92"/>
  <c r="F37" i="92"/>
  <c r="E37" i="92"/>
  <c r="D37" i="92"/>
  <c r="C37" i="92"/>
  <c r="O36" i="92"/>
  <c r="P36" i="92" s="1"/>
  <c r="O35" i="92"/>
  <c r="P35" i="92" s="1"/>
  <c r="S35" i="92" s="1"/>
  <c r="R32" i="92"/>
  <c r="Q32" i="92"/>
  <c r="N32" i="92"/>
  <c r="M32" i="92"/>
  <c r="L32" i="92"/>
  <c r="K32" i="92"/>
  <c r="J32" i="92"/>
  <c r="I32" i="92"/>
  <c r="H32" i="92"/>
  <c r="G32" i="92"/>
  <c r="F32" i="92"/>
  <c r="E32" i="92"/>
  <c r="D32" i="92"/>
  <c r="C32" i="92"/>
  <c r="O31" i="92"/>
  <c r="P31" i="92" s="1"/>
  <c r="O30" i="92"/>
  <c r="R27" i="92"/>
  <c r="O24" i="92"/>
  <c r="P24" i="92" s="1"/>
  <c r="S24" i="92" s="1"/>
  <c r="O23" i="92"/>
  <c r="P23" i="92" s="1"/>
  <c r="R20" i="92"/>
  <c r="R46" i="92"/>
  <c r="N20" i="92"/>
  <c r="M20" i="92"/>
  <c r="L20" i="92"/>
  <c r="K20" i="92"/>
  <c r="J20" i="92"/>
  <c r="I20" i="92"/>
  <c r="H20" i="92"/>
  <c r="G20" i="92"/>
  <c r="E20" i="92"/>
  <c r="C20" i="92"/>
  <c r="O19" i="92"/>
  <c r="P19" i="92" s="1"/>
  <c r="O18" i="92"/>
  <c r="R15" i="92"/>
  <c r="Q15" i="92"/>
  <c r="N15" i="92"/>
  <c r="M15" i="92"/>
  <c r="L15" i="92"/>
  <c r="K15" i="92"/>
  <c r="K46" i="92" s="1"/>
  <c r="J15" i="92"/>
  <c r="I15" i="92"/>
  <c r="H15" i="92"/>
  <c r="G15" i="92"/>
  <c r="F15" i="92"/>
  <c r="E15" i="92"/>
  <c r="D15" i="92"/>
  <c r="C15" i="92"/>
  <c r="O14" i="92"/>
  <c r="O15" i="92" s="1"/>
  <c r="R11" i="92"/>
  <c r="N11" i="92"/>
  <c r="M11" i="92"/>
  <c r="L11" i="92"/>
  <c r="L46" i="92" s="1"/>
  <c r="K11" i="92"/>
  <c r="J11" i="92"/>
  <c r="I11" i="92"/>
  <c r="H11" i="92"/>
  <c r="G11" i="92"/>
  <c r="F11" i="92"/>
  <c r="E11" i="92"/>
  <c r="D11" i="92"/>
  <c r="C11" i="92"/>
  <c r="O10" i="92"/>
  <c r="P10" i="92" s="1"/>
  <c r="O9" i="92"/>
  <c r="P9" i="92" s="1"/>
  <c r="O8" i="92"/>
  <c r="T59" i="73"/>
  <c r="U59" i="73" s="1"/>
  <c r="C25" i="72"/>
  <c r="D25" i="72"/>
  <c r="E25" i="72"/>
  <c r="B25" i="72"/>
  <c r="T8" i="73"/>
  <c r="U8" i="73" s="1"/>
  <c r="T9" i="73"/>
  <c r="U9" i="73" s="1"/>
  <c r="T10" i="73"/>
  <c r="U10" i="73" s="1"/>
  <c r="V8" i="73"/>
  <c r="Q51" i="72"/>
  <c r="Q59" i="72"/>
  <c r="E19" i="72"/>
  <c r="E27" i="72"/>
  <c r="K51" i="72"/>
  <c r="K59" i="72"/>
  <c r="M51" i="72"/>
  <c r="M59" i="72"/>
  <c r="O51" i="72"/>
  <c r="S51" i="72"/>
  <c r="U51" i="72"/>
  <c r="U59" i="72"/>
  <c r="W51" i="72"/>
  <c r="W59" i="72"/>
  <c r="Y51" i="72"/>
  <c r="C19" i="72"/>
  <c r="K19" i="72"/>
  <c r="K27" i="72" s="1"/>
  <c r="Y59" i="72"/>
  <c r="S59" i="72"/>
  <c r="O59" i="72"/>
  <c r="C27" i="72"/>
  <c r="N46" i="67"/>
  <c r="O46" i="67" s="1"/>
  <c r="M51" i="67"/>
  <c r="J45" i="73"/>
  <c r="H32" i="73"/>
  <c r="C46" i="92"/>
  <c r="B21" i="50"/>
  <c r="V56" i="73"/>
  <c r="V52" i="73"/>
  <c r="V45" i="73"/>
  <c r="V37" i="73"/>
  <c r="V32" i="73"/>
  <c r="V26" i="73"/>
  <c r="V21" i="73"/>
  <c r="V16" i="73"/>
  <c r="V11" i="73"/>
  <c r="S28" i="68"/>
  <c r="R28" i="68"/>
  <c r="S27" i="68"/>
  <c r="R27" i="68"/>
  <c r="S26" i="68"/>
  <c r="R26" i="68"/>
  <c r="S25" i="68"/>
  <c r="R25" i="68"/>
  <c r="S24" i="68"/>
  <c r="R24" i="68"/>
  <c r="R23" i="68"/>
  <c r="S20" i="68"/>
  <c r="R20" i="68"/>
  <c r="S19" i="68"/>
  <c r="R19" i="68"/>
  <c r="S18" i="68"/>
  <c r="R18" i="68"/>
  <c r="S17" i="68"/>
  <c r="R17" i="68"/>
  <c r="S16" i="68"/>
  <c r="R16" i="68"/>
  <c r="P28" i="68"/>
  <c r="O28" i="68"/>
  <c r="P27" i="68"/>
  <c r="O27" i="68"/>
  <c r="P26" i="68"/>
  <c r="O26" i="68"/>
  <c r="P25" i="68"/>
  <c r="O25" i="68"/>
  <c r="P24" i="68"/>
  <c r="O24" i="68"/>
  <c r="O23" i="68"/>
  <c r="P20" i="68"/>
  <c r="O20" i="68"/>
  <c r="P19" i="68"/>
  <c r="O19" i="68"/>
  <c r="P18" i="68"/>
  <c r="O18" i="68"/>
  <c r="P17" i="68"/>
  <c r="O17" i="68"/>
  <c r="P16" i="68"/>
  <c r="O16" i="68"/>
  <c r="M28" i="68"/>
  <c r="L28" i="68"/>
  <c r="M27" i="68"/>
  <c r="L27" i="68"/>
  <c r="M26" i="68"/>
  <c r="L26" i="68"/>
  <c r="M25" i="68"/>
  <c r="L25" i="68"/>
  <c r="M24" i="68"/>
  <c r="L24" i="68"/>
  <c r="L23" i="68"/>
  <c r="M20" i="68"/>
  <c r="L20" i="68"/>
  <c r="M19" i="68"/>
  <c r="L19" i="68"/>
  <c r="M18" i="68"/>
  <c r="L18" i="68"/>
  <c r="M17" i="68"/>
  <c r="L17" i="68"/>
  <c r="M16" i="68"/>
  <c r="L16" i="68"/>
  <c r="J28" i="68"/>
  <c r="J29" i="68" s="1"/>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s="1"/>
  <c r="R50" i="68"/>
  <c r="R56" i="68" s="1"/>
  <c r="P50" i="68"/>
  <c r="P56" i="68" s="1"/>
  <c r="O50" i="68"/>
  <c r="O56" i="68" s="1"/>
  <c r="M50" i="68"/>
  <c r="M56" i="68" s="1"/>
  <c r="L50" i="68"/>
  <c r="L56" i="68" s="1"/>
  <c r="J50" i="68"/>
  <c r="J56" i="68" s="1"/>
  <c r="I50" i="68"/>
  <c r="I56" i="68" s="1"/>
  <c r="F50" i="68"/>
  <c r="Q48" i="68"/>
  <c r="Q57" i="68"/>
  <c r="N48" i="68"/>
  <c r="K48" i="68"/>
  <c r="H48" i="68"/>
  <c r="H57"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s="1"/>
  <c r="R43" i="68"/>
  <c r="R48" i="68" s="1"/>
  <c r="P43" i="68"/>
  <c r="P48" i="68" s="1"/>
  <c r="O43" i="68"/>
  <c r="O48" i="68" s="1"/>
  <c r="M43" i="68"/>
  <c r="M48" i="68" s="1"/>
  <c r="L43" i="68"/>
  <c r="L48" i="68" s="1"/>
  <c r="J43" i="68"/>
  <c r="J48" i="68" s="1"/>
  <c r="I43" i="68"/>
  <c r="I48" i="68" s="1"/>
  <c r="G43" i="68"/>
  <c r="F43" i="68"/>
  <c r="D55" i="68"/>
  <c r="C55" i="68"/>
  <c r="D54" i="68"/>
  <c r="C54" i="68"/>
  <c r="D53" i="68"/>
  <c r="C53" i="68"/>
  <c r="D52" i="68"/>
  <c r="C52" i="68"/>
  <c r="D51" i="68"/>
  <c r="D56" i="68" s="1"/>
  <c r="C51" i="68"/>
  <c r="C50" i="68"/>
  <c r="C56" i="68" s="1"/>
  <c r="D47" i="68"/>
  <c r="C47" i="68"/>
  <c r="D46" i="68"/>
  <c r="C46" i="68"/>
  <c r="D45" i="68"/>
  <c r="C45" i="68"/>
  <c r="D44" i="68"/>
  <c r="C44" i="68"/>
  <c r="D43" i="68"/>
  <c r="C43" i="68"/>
  <c r="B56" i="68"/>
  <c r="B48" i="68"/>
  <c r="V60" i="73"/>
  <c r="N57" i="68"/>
  <c r="K57" i="68"/>
  <c r="Q29" i="68"/>
  <c r="N29" i="68"/>
  <c r="Q21" i="68"/>
  <c r="N21" i="68"/>
  <c r="E17" i="59"/>
  <c r="S52" i="73"/>
  <c r="R52" i="73"/>
  <c r="Q52" i="73"/>
  <c r="P52" i="73"/>
  <c r="N52" i="73"/>
  <c r="M52" i="73"/>
  <c r="L52" i="73"/>
  <c r="K52" i="73"/>
  <c r="S45" i="73"/>
  <c r="R45" i="73"/>
  <c r="Q45" i="73"/>
  <c r="P45" i="73"/>
  <c r="N45" i="73"/>
  <c r="M45" i="73"/>
  <c r="L45" i="73"/>
  <c r="K45" i="73"/>
  <c r="S37" i="73"/>
  <c r="R37" i="73"/>
  <c r="Q37" i="73"/>
  <c r="P37" i="73"/>
  <c r="N37" i="73"/>
  <c r="M37" i="73"/>
  <c r="L37" i="73"/>
  <c r="K37" i="73"/>
  <c r="S32" i="73"/>
  <c r="R32" i="73"/>
  <c r="Q32" i="73"/>
  <c r="P32" i="73"/>
  <c r="N32" i="73"/>
  <c r="M32" i="73"/>
  <c r="L32" i="73"/>
  <c r="K32" i="73"/>
  <c r="S26" i="73"/>
  <c r="R26" i="73"/>
  <c r="Q26" i="73"/>
  <c r="P26" i="73"/>
  <c r="N26" i="73"/>
  <c r="M26" i="73"/>
  <c r="L26" i="73"/>
  <c r="K26" i="73"/>
  <c r="S21" i="73"/>
  <c r="R21" i="73"/>
  <c r="Q21" i="73"/>
  <c r="P21" i="73"/>
  <c r="N21" i="73"/>
  <c r="M21" i="73"/>
  <c r="M60" i="73" s="1"/>
  <c r="L21" i="73"/>
  <c r="K21" i="73"/>
  <c r="S16" i="73"/>
  <c r="R16" i="73"/>
  <c r="Q16" i="73"/>
  <c r="P16" i="73"/>
  <c r="N16" i="73"/>
  <c r="M16" i="73"/>
  <c r="L16" i="73"/>
  <c r="K16" i="73"/>
  <c r="S11" i="73"/>
  <c r="R11" i="73"/>
  <c r="Q11" i="73"/>
  <c r="P11" i="73"/>
  <c r="N11" i="73"/>
  <c r="M11" i="73"/>
  <c r="L11" i="73"/>
  <c r="K11" i="73"/>
  <c r="D17" i="59"/>
  <c r="J56" i="73"/>
  <c r="J52" i="73"/>
  <c r="J37" i="73"/>
  <c r="J32" i="73"/>
  <c r="J26" i="73"/>
  <c r="J21" i="73"/>
  <c r="J16" i="73"/>
  <c r="J11" i="73"/>
  <c r="H29" i="68"/>
  <c r="H21" i="68"/>
  <c r="C17" i="59"/>
  <c r="E29" i="68"/>
  <c r="E21" i="68"/>
  <c r="W56" i="73"/>
  <c r="T55" i="73"/>
  <c r="T56" i="73" s="1"/>
  <c r="R56" i="73"/>
  <c r="Q56" i="73"/>
  <c r="P56" i="73"/>
  <c r="N56" i="73"/>
  <c r="M56" i="73"/>
  <c r="L56" i="73"/>
  <c r="K56" i="73"/>
  <c r="H56" i="73"/>
  <c r="F56" i="73"/>
  <c r="F60" i="73"/>
  <c r="E56" i="73"/>
  <c r="D56" i="73"/>
  <c r="C56" i="73"/>
  <c r="S56" i="73"/>
  <c r="B25" i="67"/>
  <c r="B43" i="67"/>
  <c r="H52" i="73"/>
  <c r="H45" i="73"/>
  <c r="H37" i="73"/>
  <c r="H26" i="73"/>
  <c r="H21" i="73"/>
  <c r="H16" i="73"/>
  <c r="H11" i="73"/>
  <c r="S8" i="49"/>
  <c r="S9" i="49"/>
  <c r="T9" i="49" s="1"/>
  <c r="S10" i="49"/>
  <c r="T10" i="49" s="1"/>
  <c r="S11" i="49"/>
  <c r="T11" i="49" s="1"/>
  <c r="S12" i="49"/>
  <c r="T12" i="49" s="1"/>
  <c r="S19" i="49"/>
  <c r="T19" i="49" s="1"/>
  <c r="M17" i="59"/>
  <c r="T24" i="73"/>
  <c r="U24" i="73" s="1"/>
  <c r="L17" i="59"/>
  <c r="K43" i="67"/>
  <c r="K17" i="59"/>
  <c r="J17" i="59"/>
  <c r="I43" i="67"/>
  <c r="I17" i="59"/>
  <c r="H43" i="67"/>
  <c r="H17" i="59"/>
  <c r="G43" i="67"/>
  <c r="G17" i="59"/>
  <c r="F43" i="67"/>
  <c r="F17" i="59"/>
  <c r="F21" i="59" s="1"/>
  <c r="D25" i="67"/>
  <c r="D43" i="67" s="1"/>
  <c r="C25" i="67"/>
  <c r="C43" i="67"/>
  <c r="B17" i="59"/>
  <c r="C59" i="65"/>
  <c r="C46" i="65"/>
  <c r="C61" i="65"/>
  <c r="C39" i="65"/>
  <c r="D45" i="73"/>
  <c r="D60" i="73"/>
  <c r="T16" i="49"/>
  <c r="K29" i="68"/>
  <c r="K21" i="68"/>
  <c r="B29" i="68"/>
  <c r="B21" i="68"/>
  <c r="N8" i="59"/>
  <c r="N9" i="59"/>
  <c r="N10" i="59"/>
  <c r="N11" i="59"/>
  <c r="N12" i="59"/>
  <c r="N13" i="59"/>
  <c r="N14" i="59"/>
  <c r="N15" i="59"/>
  <c r="N16" i="59"/>
  <c r="N7" i="59"/>
  <c r="B51" i="67"/>
  <c r="C52" i="73"/>
  <c r="C45" i="73"/>
  <c r="C37" i="73"/>
  <c r="C32" i="73"/>
  <c r="C26" i="73"/>
  <c r="C21" i="73"/>
  <c r="C16" i="73"/>
  <c r="C60" i="73"/>
  <c r="C11" i="73"/>
  <c r="N20" i="67"/>
  <c r="O20" i="67" s="1"/>
  <c r="N22" i="67"/>
  <c r="O22" i="67" s="1"/>
  <c r="K51" i="67"/>
  <c r="T50" i="73"/>
  <c r="U50" i="73" s="1"/>
  <c r="X50" i="73" s="1"/>
  <c r="T51" i="73"/>
  <c r="U51" i="73" s="1"/>
  <c r="X51" i="73" s="1"/>
  <c r="D51" i="67"/>
  <c r="W59" i="73"/>
  <c r="W52" i="73"/>
  <c r="W55" i="73"/>
  <c r="T49" i="73"/>
  <c r="U49" i="73" s="1"/>
  <c r="X49" i="73" s="1"/>
  <c r="T48" i="73"/>
  <c r="U48" i="73" s="1"/>
  <c r="W45" i="73"/>
  <c r="T44" i="73"/>
  <c r="U44" i="73" s="1"/>
  <c r="X44" i="73" s="1"/>
  <c r="T43" i="73"/>
  <c r="U43" i="73" s="1"/>
  <c r="X43" i="73" s="1"/>
  <c r="T42" i="73"/>
  <c r="U42" i="73" s="1"/>
  <c r="X42" i="73" s="1"/>
  <c r="T41" i="73"/>
  <c r="U41" i="73" s="1"/>
  <c r="X41" i="73" s="1"/>
  <c r="T40" i="73"/>
  <c r="U40" i="73" s="1"/>
  <c r="W37" i="73"/>
  <c r="T36" i="73"/>
  <c r="U36" i="73" s="1"/>
  <c r="X36" i="73" s="1"/>
  <c r="T35" i="73"/>
  <c r="U35" i="73" s="1"/>
  <c r="W32" i="73"/>
  <c r="T31" i="73"/>
  <c r="U31" i="73"/>
  <c r="T30" i="73"/>
  <c r="U30" i="73" s="1"/>
  <c r="T29" i="73"/>
  <c r="U29" i="73" s="1"/>
  <c r="W26" i="73"/>
  <c r="T25" i="73"/>
  <c r="U25" i="73" s="1"/>
  <c r="X25" i="73" s="1"/>
  <c r="W21" i="73"/>
  <c r="T20" i="73"/>
  <c r="U20" i="73" s="1"/>
  <c r="T19" i="73"/>
  <c r="U19" i="73" s="1"/>
  <c r="X19" i="73" s="1"/>
  <c r="W16" i="73"/>
  <c r="T15" i="73"/>
  <c r="U15" i="73" s="1"/>
  <c r="T14" i="73"/>
  <c r="U14" i="73" s="1"/>
  <c r="W11" i="73"/>
  <c r="O56" i="65"/>
  <c r="O57" i="65"/>
  <c r="M58" i="67"/>
  <c r="L58" i="67"/>
  <c r="K58" i="67"/>
  <c r="J58" i="67"/>
  <c r="I58" i="67"/>
  <c r="H58" i="67"/>
  <c r="G58" i="67"/>
  <c r="F58" i="67"/>
  <c r="E58" i="67"/>
  <c r="D58" i="67"/>
  <c r="C58" i="67"/>
  <c r="B58" i="67"/>
  <c r="N57" i="67"/>
  <c r="O57" i="67" s="1"/>
  <c r="N56" i="67"/>
  <c r="O56" i="67" s="1"/>
  <c r="N55" i="67"/>
  <c r="O55" i="67" s="1"/>
  <c r="N54" i="67"/>
  <c r="O54" i="67" s="1"/>
  <c r="L51" i="67"/>
  <c r="J51" i="67"/>
  <c r="H51" i="67"/>
  <c r="G51" i="67"/>
  <c r="F51" i="67"/>
  <c r="E51" i="67"/>
  <c r="C51" i="67"/>
  <c r="N50" i="67"/>
  <c r="O50" i="67" s="1"/>
  <c r="N49" i="67"/>
  <c r="O49" i="67" s="1"/>
  <c r="N48" i="67"/>
  <c r="O48" i="67" s="1"/>
  <c r="N47" i="67"/>
  <c r="O47" i="67" s="1"/>
  <c r="M43" i="67"/>
  <c r="L43" i="67"/>
  <c r="J43" i="67"/>
  <c r="N17" i="67"/>
  <c r="O17" i="67"/>
  <c r="N15" i="67"/>
  <c r="O15" i="67"/>
  <c r="N13" i="67"/>
  <c r="O13" i="67"/>
  <c r="O58" i="65"/>
  <c r="O55" i="65"/>
  <c r="O54" i="65"/>
  <c r="O50" i="65"/>
  <c r="O49" i="65"/>
  <c r="O51" i="65" s="1"/>
  <c r="O45" i="65"/>
  <c r="O44" i="65"/>
  <c r="O43" i="65"/>
  <c r="O38" i="65"/>
  <c r="O37" i="65"/>
  <c r="O36" i="65"/>
  <c r="O32" i="65"/>
  <c r="O31" i="65"/>
  <c r="O33" i="65" s="1"/>
  <c r="O27" i="65"/>
  <c r="O26" i="65"/>
  <c r="O22" i="65"/>
  <c r="O17" i="65"/>
  <c r="O18" i="65" s="1"/>
  <c r="O13" i="65"/>
  <c r="O12" i="65"/>
  <c r="O8" i="65"/>
  <c r="O7" i="65"/>
  <c r="O21" i="65"/>
  <c r="C32" i="68"/>
  <c r="F4" i="68"/>
  <c r="G4" i="68"/>
  <c r="G32" i="68"/>
  <c r="D4" i="68"/>
  <c r="T8" i="49"/>
  <c r="D27" i="68"/>
  <c r="D20" i="68"/>
  <c r="D16" i="68"/>
  <c r="D26" i="68"/>
  <c r="D24" i="68"/>
  <c r="D17" i="68"/>
  <c r="D19" i="68"/>
  <c r="D18" i="68"/>
  <c r="D28" i="68"/>
  <c r="D25" i="68"/>
  <c r="F32" i="68"/>
  <c r="I4" i="68"/>
  <c r="D32" i="68"/>
  <c r="B30" i="68"/>
  <c r="T7" i="49"/>
  <c r="W60" i="73"/>
  <c r="Q60" i="73"/>
  <c r="P60" i="73"/>
  <c r="H60" i="73"/>
  <c r="E30" i="68"/>
  <c r="H30" i="68"/>
  <c r="S60" i="73"/>
  <c r="O60" i="73"/>
  <c r="N60" i="73"/>
  <c r="L60" i="73"/>
  <c r="R60" i="73"/>
  <c r="L4" i="68"/>
  <c r="J4" i="68"/>
  <c r="J32" i="68"/>
  <c r="I32" i="68"/>
  <c r="M4" i="68"/>
  <c r="M32" i="68"/>
  <c r="L32" i="68"/>
  <c r="O4" i="68"/>
  <c r="R4" i="68"/>
  <c r="P4" i="68"/>
  <c r="P32" i="68"/>
  <c r="O32" i="68"/>
  <c r="R32" i="68"/>
  <c r="S4" i="68"/>
  <c r="S32" i="68"/>
  <c r="F48" i="68" l="1"/>
  <c r="G48" i="68"/>
  <c r="G56" i="68"/>
  <c r="E57" i="68"/>
  <c r="O28" i="65"/>
  <c r="J46" i="92"/>
  <c r="F56" i="68"/>
  <c r="F57" i="68" s="1"/>
  <c r="B57" i="68"/>
  <c r="C48" i="68"/>
  <c r="D48" i="68"/>
  <c r="I46" i="92"/>
  <c r="O14" i="65"/>
  <c r="O59" i="65"/>
  <c r="R29" i="68"/>
  <c r="S29" i="68"/>
  <c r="R21" i="68"/>
  <c r="S21" i="68"/>
  <c r="S30" i="68" s="1"/>
  <c r="Q30" i="68"/>
  <c r="X30" i="73"/>
  <c r="O44" i="92"/>
  <c r="H46" i="92"/>
  <c r="S26" i="92"/>
  <c r="N30" i="68"/>
  <c r="P29" i="68"/>
  <c r="O21" i="68"/>
  <c r="P21" i="68"/>
  <c r="O39" i="65"/>
  <c r="U52" i="73"/>
  <c r="X52" i="73" s="1"/>
  <c r="T15" i="49"/>
  <c r="O9" i="65"/>
  <c r="O11" i="92"/>
  <c r="G46" i="92"/>
  <c r="O20" i="92"/>
  <c r="O29" i="68"/>
  <c r="O32" i="92"/>
  <c r="N17" i="59"/>
  <c r="E43" i="67"/>
  <c r="M29" i="68"/>
  <c r="L29" i="68"/>
  <c r="K30" i="68"/>
  <c r="L21" i="68"/>
  <c r="L30" i="68" s="1"/>
  <c r="M21" i="68"/>
  <c r="N58" i="67"/>
  <c r="O58" i="67" s="1"/>
  <c r="N51" i="67"/>
  <c r="O51" i="67" s="1"/>
  <c r="N43" i="67"/>
  <c r="O43" i="67" s="1"/>
  <c r="O46" i="65"/>
  <c r="O23" i="65"/>
  <c r="X10" i="73"/>
  <c r="X9" i="73"/>
  <c r="S15" i="49"/>
  <c r="U55" i="73"/>
  <c r="T52" i="73"/>
  <c r="T45" i="73"/>
  <c r="T32" i="73"/>
  <c r="T21" i="73"/>
  <c r="T16" i="73"/>
  <c r="K60" i="73"/>
  <c r="T11" i="73"/>
  <c r="N15" i="93"/>
  <c r="O15" i="93"/>
  <c r="S31" i="92"/>
  <c r="S9" i="92"/>
  <c r="S10" i="92"/>
  <c r="P30" i="92"/>
  <c r="S30" i="92" s="1"/>
  <c r="F46" i="92"/>
  <c r="O27" i="92"/>
  <c r="P18" i="92"/>
  <c r="P20" i="92" s="1"/>
  <c r="P14" i="92"/>
  <c r="P8" i="92"/>
  <c r="S8" i="92" s="1"/>
  <c r="M19" i="72"/>
  <c r="M27" i="72" s="1"/>
  <c r="S40" i="92"/>
  <c r="P44" i="92"/>
  <c r="S44" i="92" s="1"/>
  <c r="P27" i="92"/>
  <c r="S27" i="92" s="1"/>
  <c r="S36" i="92"/>
  <c r="P37" i="92"/>
  <c r="S37" i="92" s="1"/>
  <c r="S19" i="92"/>
  <c r="S23" i="92"/>
  <c r="O37" i="92"/>
  <c r="O25" i="67"/>
  <c r="I21" i="68"/>
  <c r="I30" i="68" s="1"/>
  <c r="J21" i="68"/>
  <c r="J30" i="68" s="1"/>
  <c r="I29" i="68"/>
  <c r="I57" i="68"/>
  <c r="R57" i="68"/>
  <c r="O57" i="68"/>
  <c r="C29" i="68"/>
  <c r="L57" i="68"/>
  <c r="C57" i="68"/>
  <c r="C21" i="68"/>
  <c r="F21" i="68"/>
  <c r="F29" i="68"/>
  <c r="R30" i="68"/>
  <c r="M57" i="68"/>
  <c r="P57" i="68"/>
  <c r="M30" i="68"/>
  <c r="G21" i="68"/>
  <c r="S57" i="68"/>
  <c r="D29" i="68"/>
  <c r="D21" i="68"/>
  <c r="D57" i="68"/>
  <c r="G29" i="68"/>
  <c r="J57" i="68"/>
  <c r="X40" i="73"/>
  <c r="U45" i="73"/>
  <c r="X45" i="73" s="1"/>
  <c r="X35" i="73"/>
  <c r="U37" i="73"/>
  <c r="X37" i="73" s="1"/>
  <c r="T37" i="73"/>
  <c r="X29" i="73"/>
  <c r="U32" i="73"/>
  <c r="X32" i="73" s="1"/>
  <c r="X24" i="73"/>
  <c r="U26" i="73"/>
  <c r="X26" i="73" s="1"/>
  <c r="T26" i="73"/>
  <c r="U21" i="73"/>
  <c r="X21" i="73" s="1"/>
  <c r="X20" i="73"/>
  <c r="U16" i="73"/>
  <c r="X16" i="73" s="1"/>
  <c r="X14" i="73"/>
  <c r="J60" i="73"/>
  <c r="X8" i="73"/>
  <c r="U11" i="73"/>
  <c r="G57" i="68" l="1"/>
  <c r="O61" i="65"/>
  <c r="P32" i="92"/>
  <c r="S32" i="92" s="1"/>
  <c r="Q18" i="92"/>
  <c r="Q20" i="92" s="1"/>
  <c r="Q46" i="92" s="1"/>
  <c r="O30" i="68"/>
  <c r="P30" i="68"/>
  <c r="O46" i="92"/>
  <c r="T60" i="73"/>
  <c r="U56" i="73"/>
  <c r="X56" i="73" s="1"/>
  <c r="X55" i="73"/>
  <c r="S14" i="92"/>
  <c r="P15" i="92"/>
  <c r="S15" i="92" s="1"/>
  <c r="P11" i="92"/>
  <c r="C30" i="68"/>
  <c r="F30" i="68"/>
  <c r="D30" i="68"/>
  <c r="G30" i="68"/>
  <c r="X11" i="73"/>
  <c r="S18" i="92" l="1"/>
  <c r="S20" i="92"/>
  <c r="U60" i="73"/>
  <c r="X60" i="73" s="1"/>
  <c r="P46" i="92"/>
  <c r="S11" i="92"/>
  <c r="S46" i="92" l="1"/>
</calcChain>
</file>

<file path=xl/sharedStrings.xml><?xml version="1.0" encoding="utf-8"?>
<sst xmlns="http://schemas.openxmlformats.org/spreadsheetml/2006/main" count="1308" uniqueCount="417">
  <si>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</si>
  <si>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</si>
  <si>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</si>
  <si>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</si>
  <si>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</si>
  <si>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</si>
  <si>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</si>
  <si>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</si>
  <si>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</si>
  <si>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</si>
  <si>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</si>
  <si>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</si>
  <si>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</si>
  <si>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</si>
  <si>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</si>
  <si>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</si>
  <si>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</si>
  <si>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</si>
  <si>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</si>
  <si>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</si>
  <si>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</si>
  <si>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</si>
  <si>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</si>
  <si>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</si>
  <si>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</si>
  <si>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</si>
  <si>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</si>
  <si>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</si>
  <si>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</si>
  <si>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</si>
  <si>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</si>
  <si>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</si>
  <si>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</si>
  <si>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</si>
  <si>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</si>
  <si>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</si>
  <si>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</si>
  <si>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</si>
  <si>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</si>
  <si>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</si>
  <si>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</si>
  <si>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</si>
  <si>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</si>
  <si>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</si>
  <si>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</si>
  <si>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</si>
  <si>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</si>
  <si>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</si>
  <si>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</si>
  <si>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</si>
  <si>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</si>
  <si>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</si>
  <si>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</si>
  <si>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</si>
  <si>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</si>
  <si>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</si>
  <si>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</si>
  <si>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</si>
  <si>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</si>
  <si>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</si>
  <si>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</si>
  <si>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</si>
  <si>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</si>
  <si>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</si>
  <si>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</si>
  <si>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</si>
  <si>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</si>
  <si>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</si>
  <si>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</si>
  <si>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</si>
  <si>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</si>
  <si>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</si>
  <si>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</si>
  <si>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</si>
  <si>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</si>
  <si>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</si>
  <si>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</si>
  <si>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</si>
  <si>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</si>
  <si>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</si>
  <si>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</si>
  <si>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</si>
  <si>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</si>
  <si>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</si>
  <si>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</si>
  <si>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</si>
  <si>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</si>
  <si>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</si>
  <si>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</si>
  <si>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</si>
  <si>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</si>
  <si>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</si>
  <si>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</si>
  <si>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</si>
  <si>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</si>
  <si>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</si>
  <si>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</si>
  <si>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</si>
  <si>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</si>
  <si>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</si>
  <si>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</si>
  <si>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</si>
  <si>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</si>
  <si>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</si>
  <si>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</si>
  <si>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</si>
  <si>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</si>
  <si>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</si>
  <si>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</si>
  <si>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</si>
  <si>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</si>
  <si>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</si>
  <si>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</si>
  <si>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</si>
  <si>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</si>
  <si>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</si>
  <si>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</si>
  <si>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</si>
  <si>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</si>
  <si>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</si>
  <si>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</si>
  <si>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</si>
  <si>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</si>
  <si>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</si>
  <si>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</si>
  <si>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</si>
  <si>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</si>
  <si>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</si>
  <si>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</si>
  <si>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</si>
  <si>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</si>
  <si>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</si>
  <si>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</si>
  <si>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</si>
  <si>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</si>
  <si>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</si>
  <si>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</si>
  <si>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</si>
  <si>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</si>
  <si>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</si>
  <si>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</si>
  <si>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</si>
  <si>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</si>
  <si>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</si>
  <si>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</si>
  <si>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</si>
  <si>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</si>
  <si>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</si>
  <si>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</si>
  <si>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</si>
  <si>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</si>
  <si>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</si>
  <si>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</si>
  <si>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</si>
  <si>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</si>
  <si>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</si>
  <si>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</si>
  <si>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</si>
  <si>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</si>
  <si>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</si>
  <si>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</si>
  <si>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</si>
  <si>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</si>
  <si>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</si>
  <si>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</si>
  <si>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</si>
  <si>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</si>
  <si>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</si>
  <si>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</si>
  <si>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</si>
  <si>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</si>
  <si>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</si>
  <si>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</si>
  <si>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</si>
  <si>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</si>
  <si>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</si>
  <si>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</si>
  <si>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</si>
  <si>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</si>
  <si>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</si>
  <si>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</si>
  <si>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</si>
  <si>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</si>
  <si>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</si>
  <si>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</si>
  <si>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</si>
  <si>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</si>
  <si>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</si>
  <si>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</si>
  <si>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</si>
  <si>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</si>
  <si>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</si>
  <si>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</si>
  <si>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</si>
  <si>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</si>
  <si>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</si>
  <si>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</si>
  <si>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</si>
  <si>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</si>
  <si>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</si>
  <si>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</si>
  <si>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</si>
  <si>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</si>
  <si>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</si>
  <si>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</si>
  <si>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</si>
  <si>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</si>
  <si>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</si>
  <si>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</si>
  <si>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</si>
  <si>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</si>
  <si>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</si>
  <si>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</si>
  <si>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</si>
  <si>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</si>
  <si>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</si>
  <si>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</si>
  <si>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</si>
  <si>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</si>
  <si>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</si>
  <si>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</si>
  <si>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</si>
  <si>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</si>
  <si>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</si>
  <si>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</si>
  <si>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</si>
  <si>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</si>
  <si>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</si>
  <si>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</si>
  <si>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</si>
  <si>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</si>
  <si>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</si>
  <si>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</si>
  <si>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</si>
  <si>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</si>
  <si>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</si>
  <si>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</si>
  <si>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</si>
  <si>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</si>
  <si>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</si>
  <si>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</si>
  <si>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</si>
  <si>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</si>
  <si>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</si>
  <si>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</si>
  <si>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</si>
  <si>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</si>
  <si>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</si>
  <si>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</si>
  <si>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</si>
  <si>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</si>
  <si>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</si>
  <si>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</si>
  <si>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</si>
  <si>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</si>
  <si>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</si>
  <si>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</si>
  <si>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</si>
  <si>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</si>
  <si>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</si>
  <si>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</si>
  <si>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</si>
  <si>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</si>
  <si>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</si>
  <si>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</si>
  <si>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</si>
  <si>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</si>
  <si>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</si>
  <si>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</si>
  <si>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</si>
  <si>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</si>
  <si>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</si>
  <si>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</si>
  <si>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</si>
  <si>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</si>
  <si>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</si>
  <si>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</si>
  <si>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</si>
  <si>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</si>
  <si>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</si>
  <si>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</si>
  <si>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</si>
  <si>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</si>
  <si>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</si>
  <si>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</si>
  <si>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</si>
  <si>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</si>
  <si>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</si>
  <si>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</si>
  <si>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</si>
  <si>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</si>
  <si>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</si>
  <si>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</si>
  <si>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</si>
  <si>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</si>
  <si>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</si>
  <si>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</si>
  <si>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</si>
  <si>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</si>
  <si>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</si>
  <si>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</si>
  <si>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</si>
  <si>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</si>
  <si>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</si>
  <si>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</si>
  <si>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</si>
  <si>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</si>
  <si>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</si>
  <si>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</si>
  <si>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</si>
  <si>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</si>
  <si>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</si>
  <si>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</si>
  <si>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</si>
  <si>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</si>
  <si>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</si>
  <si>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</si>
  <si>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</si>
  <si>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</si>
  <si>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</si>
  <si>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</si>
  <si>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</si>
  <si>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</si>
  <si>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</si>
  <si>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</si>
  <si>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</si>
  <si>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</si>
  <si>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</si>
  <si>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</si>
  <si>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</si>
  <si>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</si>
  <si>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</si>
  <si>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</si>
  <si>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</si>
  <si>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</si>
  <si>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</si>
  <si>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</si>
  <si>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</si>
  <si>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</si>
  <si>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</si>
  <si>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</si>
  <si>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</si>
  <si>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</si>
  <si>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</si>
  <si>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</si>
  <si>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</si>
  <si>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</si>
  <si>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</si>
  <si>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</si>
  <si>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</si>
  <si>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</si>
  <si>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</si>
  <si>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</si>
  <si>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</si>
  <si>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</si>
  <si>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</si>
  <si>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</si>
  <si>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</si>
  <si>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</si>
  <si>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</si>
  <si>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</si>
  <si>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</si>
  <si>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</si>
  <si>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</si>
  <si>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</si>
  <si>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</si>
  <si>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</si>
  <si>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</si>
  <si>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</si>
  <si>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</si>
  <si>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</si>
  <si>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</si>
  <si>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</si>
  <si>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</si>
  <si>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</si>
  <si>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</si>
  <si>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</si>
  <si>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</si>
  <si>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</si>
  <si>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</si>
  <si>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</si>
  <si>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</si>
  <si>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</si>
  <si>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</si>
  <si>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</si>
  <si>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</si>
  <si>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</si>
  <si>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</si>
  <si>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2023 Detailed Breakdown of MWs To Date in TA/Auto DR/TI Programs</t>
  </si>
  <si>
    <t>Day-Ahead</t>
  </si>
  <si>
    <t>PG&amp;E Test</t>
  </si>
  <si>
    <t>System</t>
  </si>
  <si>
    <t>Temperature</t>
  </si>
  <si>
    <t>Market Award</t>
  </si>
  <si>
    <t>Test Event</t>
  </si>
  <si>
    <t>Market Resources in PGST, PGF1, PGNC, PGSI, PGCC, PGKN, PGNP, PGZP</t>
  </si>
  <si>
    <t>Day-Of</t>
  </si>
  <si>
    <t>EEA1</t>
  </si>
  <si>
    <t>Market Resources in PGEB, PGF1, PGFG, PGKN, PGNB, PGNC, PGNP, PGP2, PGSB, PGSI, PGST, PGZP</t>
  </si>
  <si>
    <t>Market Resources in PGEB, PGF1, PGKN, PGNP, PGSI, PGST, PGZP</t>
  </si>
  <si>
    <t>Market Resources in PGF1, PGKN, PGNP, PGSI, PGST, PGZP</t>
  </si>
  <si>
    <t>Market Resources in PGF1, PGKN, PGZP</t>
  </si>
  <si>
    <t>Programs for August 2023</t>
  </si>
  <si>
    <r>
      <t xml:space="preserve">            Pacific Gas and Electric Company (“PG&amp;E”) hereby submits this report on Interruptible Load and Demand Response Programs for August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</si>
  <si>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August 2023</t>
  </si>
  <si>
    <t>Contains confidential information per declaration of Jomo Thorne dated September 15th, 2023</t>
  </si>
  <si>
    <t>Market Resources in PGCC, PGEB, PGKN, PGNB, PGNP, PGP2, PGSB, PGSI, PGST, PGZP</t>
  </si>
  <si>
    <t>Market Resources in PGCC, PGEB, PGF1, PGFG, PGHB, PGNB, PGNP, PGP2, PGSB, PGSF, PGSI, PGST</t>
  </si>
  <si>
    <t>Market Resources in PGKN, PGZP</t>
  </si>
  <si>
    <t>Market Resources in PGCC, PGEB, PGF1, PGFG, PGKN, PGNB, PGNC, PGNP, PGP2, PGSB, PGSF, PGSI, PGST, PGZP</t>
  </si>
  <si>
    <t>Market Resources in PGCC, PGEB, PGF1, PGFG, PGHB, PGKN, PGNB, PGNC, PGNP, PGP2, PGSB, PGSF, PGSI, PGST, PGZP</t>
  </si>
  <si>
    <t>Market Resources in PGNC</t>
  </si>
  <si>
    <t>Market Resources in PGNC, PGSI, PGST</t>
  </si>
  <si>
    <t>REDACTED</t>
  </si>
  <si>
    <t>Public</t>
  </si>
  <si>
    <r>
      <t>SmartAC</t>
    </r>
    <r>
      <rPr>
        <vertAlign val="superscript"/>
        <sz val="10"/>
        <rFont val="Calibri"/>
        <family val="2"/>
        <scheme val="minor"/>
      </rPr>
      <t>1</t>
    </r>
  </si>
  <si>
    <r>
      <rPr>
        <vertAlign val="superscript"/>
        <sz val="10"/>
        <rFont val="Cambria"/>
        <family val="1"/>
      </rPr>
      <t>1</t>
    </r>
    <r>
      <rPr>
        <sz val="10"/>
        <rFont val="Cambria"/>
        <family val="1"/>
      </rPr>
      <t>The event on 6/30/2023 was removed as it was incorrectly categorized as a SmartAC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</si>
</sst>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ont>
    <font>
      <sz val="10"/>
      <name val="Calibri"/>
      <scheme val="minor"/>
    </font>
    <font>
      <sz val="10"/>
      <color theme="1"/>
      <name val="Calibri"/>
      <scheme val="minor"/>
    </font>
    <font>
      <sz val="10"/>
      <color rgb="FF000000"/>
      <name val="Calibri"/>
      <family val="2"/>
    </font>
    <font>
      <vertAlign val="superscript"/>
      <sz val="10"/>
      <name val="Calibri"/>
      <family val="2"/>
      <scheme val="minor"/>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s>
  <borders count="337">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739">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0" fontId="99" fillId="0" borderId="287" xfId="134" applyNumberFormat="1" applyFont="1" applyFill="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166" fontId="25" fillId="0" borderId="328" xfId="0" applyNumberFormat="1" applyFont="1" applyBorder="1" applyAlignment="1">
      <alignment horizontal="center" vertical="center"/>
    </xf>
    <xf numFmtId="166" fontId="25" fillId="0" borderId="159" xfId="0" applyNumberFormat="1" applyFont="1" applyBorder="1" applyAlignment="1">
      <alignment horizontal="center"/>
    </xf>
    <xf numFmtId="5" fontId="24" fillId="0" borderId="6" xfId="789" applyNumberFormat="1" applyFont="1" applyBorder="1"/>
    <xf numFmtId="172" fontId="251" fillId="0" borderId="0" xfId="135" applyNumberFormat="1" applyFont="1"/>
    <xf numFmtId="0" fontId="252" fillId="0" borderId="287" xfId="0" applyFont="1" applyBorder="1" applyAlignment="1">
      <alignment vertical="center"/>
    </xf>
    <xf numFmtId="0" fontId="252" fillId="0" borderId="287" xfId="0" applyFont="1" applyBorder="1" applyAlignment="1">
      <alignment horizontal="center" vertical="center" wrapText="1"/>
    </xf>
    <xf numFmtId="176" fontId="253" fillId="0" borderId="287" xfId="0" applyNumberFormat="1" applyFont="1" applyBorder="1" applyAlignment="1">
      <alignment horizontal="center" vertical="center"/>
    </xf>
    <xf numFmtId="0" fontId="253" fillId="0" borderId="287" xfId="0" applyFont="1" applyBorder="1" applyAlignment="1">
      <alignment horizontal="center" vertical="center" wrapText="1"/>
    </xf>
    <xf numFmtId="3" fontId="253" fillId="0" borderId="287" xfId="134" applyNumberFormat="1" applyFont="1" applyBorder="1" applyAlignment="1">
      <alignment horizontal="center" vertical="center" wrapText="1"/>
    </xf>
    <xf numFmtId="174" fontId="253" fillId="0" borderId="287" xfId="0" applyNumberFormat="1" applyFont="1" applyBorder="1" applyAlignment="1">
      <alignment horizontal="center" vertical="center" wrapText="1"/>
    </xf>
    <xf numFmtId="166" fontId="24" fillId="0" borderId="329" xfId="0" applyNumberFormat="1" applyFont="1" applyBorder="1" applyAlignment="1">
      <alignment horizontal="center"/>
    </xf>
    <xf numFmtId="166" fontId="24" fillId="0" borderId="314" xfId="0" quotePrefix="1" applyNumberFormat="1" applyFont="1" applyBorder="1" applyAlignment="1">
      <alignment horizontal="center"/>
    </xf>
    <xf numFmtId="166" fontId="24" fillId="0" borderId="301" xfId="0" applyNumberFormat="1" applyFont="1" applyBorder="1" applyAlignment="1">
      <alignment horizontal="center"/>
    </xf>
    <xf numFmtId="38" fontId="24" fillId="0" borderId="4" xfId="0" applyNumberFormat="1" applyFont="1" applyBorder="1" applyAlignment="1">
      <alignment horizontal="center"/>
    </xf>
    <xf numFmtId="164" fontId="24" fillId="0" borderId="162" xfId="0" applyNumberFormat="1" applyFont="1" applyBorder="1" applyAlignment="1">
      <alignment horizontal="center"/>
    </xf>
    <xf numFmtId="166" fontId="25" fillId="0" borderId="331" xfId="0"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30" xfId="0" applyNumberFormat="1" applyFont="1" applyBorder="1" applyAlignment="1">
      <alignment horizontal="center" vertical="center"/>
    </xf>
    <xf numFmtId="0" fontId="254" fillId="0" borderId="287" xfId="0" applyFont="1" applyBorder="1" applyAlignment="1">
      <alignment horizontal="center" vertical="top" wrapText="1"/>
    </xf>
    <xf numFmtId="0" fontId="52" fillId="0" borderId="287" xfId="0" applyFont="1" applyBorder="1" applyAlignment="1">
      <alignment horizontal="center"/>
    </xf>
    <xf numFmtId="0" fontId="237" fillId="0" borderId="0" xfId="0" applyFont="1" applyAlignment="1">
      <alignment horizontal="left"/>
    </xf>
    <xf numFmtId="172" fontId="52" fillId="0" borderId="333" xfId="135" applyNumberFormat="1" applyFont="1" applyFill="1" applyBorder="1"/>
    <xf numFmtId="172" fontId="52" fillId="0" borderId="334" xfId="135" applyNumberFormat="1" applyFont="1" applyFill="1" applyBorder="1"/>
    <xf numFmtId="172" fontId="52" fillId="0" borderId="6" xfId="135" applyNumberFormat="1" applyFont="1" applyBorder="1"/>
    <xf numFmtId="172" fontId="52" fillId="0" borderId="6" xfId="135" applyNumberFormat="1" applyFont="1" applyFill="1" applyBorder="1"/>
    <xf numFmtId="172" fontId="251" fillId="0" borderId="6" xfId="135" applyNumberFormat="1" applyFont="1" applyBorder="1"/>
    <xf numFmtId="172" fontId="52" fillId="23" borderId="332" xfId="3" applyNumberFormat="1" applyFont="1" applyFill="1" applyBorder="1"/>
    <xf numFmtId="0" fontId="254" fillId="0" borderId="0" xfId="0" applyFont="1" applyAlignment="1">
      <alignment horizontal="center" vertical="top" wrapText="1"/>
    </xf>
    <xf numFmtId="0" fontId="254" fillId="0" borderId="0" xfId="0" applyFont="1" applyAlignment="1">
      <alignment horizontal="center" vertical="center"/>
    </xf>
    <xf numFmtId="18" fontId="254" fillId="0" borderId="0" xfId="0" applyNumberFormat="1" applyFont="1" applyAlignment="1">
      <alignment horizontal="center" vertical="center" wrapText="1"/>
    </xf>
    <xf numFmtId="18" fontId="254" fillId="0" borderId="332" xfId="0" applyNumberFormat="1" applyFont="1" applyBorder="1" applyAlignment="1">
      <alignment horizontal="center" vertical="center" wrapText="1"/>
    </xf>
    <xf numFmtId="0" fontId="52" fillId="0" borderId="332" xfId="0" applyFont="1" applyBorder="1" applyAlignment="1">
      <alignment horizontal="center" vertical="center"/>
    </xf>
    <xf numFmtId="0" fontId="252" fillId="0" borderId="332" xfId="0" applyFont="1" applyBorder="1" applyAlignment="1">
      <alignment horizontal="center" vertical="center" wrapText="1"/>
    </xf>
    <xf numFmtId="176" fontId="253" fillId="0" borderId="332" xfId="0" applyNumberFormat="1" applyFont="1" applyBorder="1" applyAlignment="1">
      <alignment horizontal="center" vertical="center"/>
    </xf>
    <xf numFmtId="0" fontId="99" fillId="0" borderId="332" xfId="0" applyFont="1" applyBorder="1" applyAlignment="1">
      <alignment horizontal="center" vertical="center" wrapText="1"/>
    </xf>
    <xf numFmtId="166" fontId="99" fillId="0" borderId="332" xfId="0" applyNumberFormat="1" applyFont="1" applyBorder="1" applyAlignment="1">
      <alignment horizontal="center" vertical="center" wrapText="1"/>
    </xf>
    <xf numFmtId="0" fontId="254" fillId="0" borderId="332" xfId="0" applyFont="1" applyBorder="1" applyAlignment="1">
      <alignment horizontal="center" vertical="center" wrapText="1"/>
    </xf>
    <xf numFmtId="3" fontId="52" fillId="0" borderId="332" xfId="0" applyNumberFormat="1" applyFont="1" applyBorder="1" applyAlignment="1">
      <alignment horizontal="center" vertical="center"/>
    </xf>
    <xf numFmtId="0" fontId="252" fillId="0" borderId="332" xfId="0" applyFont="1" applyBorder="1" applyAlignment="1">
      <alignment vertical="center"/>
    </xf>
    <xf numFmtId="176" fontId="97" fillId="0" borderId="332" xfId="0" applyNumberFormat="1" applyFont="1" applyBorder="1" applyAlignment="1">
      <alignment horizontal="center" vertical="center"/>
    </xf>
    <xf numFmtId="0" fontId="97" fillId="0" borderId="332" xfId="0" applyFont="1" applyBorder="1" applyAlignment="1">
      <alignment horizontal="center" vertical="center" wrapText="1"/>
    </xf>
    <xf numFmtId="3" fontId="97" fillId="0" borderId="332" xfId="134" applyNumberFormat="1" applyFont="1" applyBorder="1" applyAlignment="1">
      <alignment horizontal="center" vertical="center" wrapText="1"/>
    </xf>
    <xf numFmtId="174" fontId="97" fillId="0" borderId="332" xfId="0" applyNumberFormat="1" applyFont="1" applyBorder="1" applyAlignment="1">
      <alignment horizontal="center" vertical="center" wrapText="1"/>
    </xf>
    <xf numFmtId="0" fontId="99" fillId="0" borderId="332" xfId="0" applyFont="1" applyBorder="1" applyAlignment="1">
      <alignment vertical="center"/>
    </xf>
    <xf numFmtId="0" fontId="233" fillId="0" borderId="0" xfId="0" applyFont="1" applyAlignment="1">
      <alignment horizontal="center" vertical="center"/>
    </xf>
    <xf numFmtId="0" fontId="233" fillId="0" borderId="332" xfId="0" applyFont="1" applyBorder="1" applyAlignment="1">
      <alignment horizontal="center" vertical="center" wrapText="1"/>
    </xf>
    <xf numFmtId="6" fontId="24" fillId="0" borderId="332" xfId="0" applyNumberFormat="1" applyFont="1" applyBorder="1"/>
    <xf numFmtId="166" fontId="24" fillId="0" borderId="314" xfId="0" quotePrefix="1" applyNumberFormat="1" applyFont="1" applyBorder="1" applyAlignment="1">
      <alignment horizontal="center" vertical="center"/>
    </xf>
    <xf numFmtId="166" fontId="24" fillId="0" borderId="287" xfId="0" applyNumberFormat="1" applyFont="1" applyBorder="1" applyAlignment="1">
      <alignment horizontal="center" vertical="center"/>
    </xf>
    <xf numFmtId="166" fontId="24" fillId="0" borderId="299" xfId="0" applyNumberFormat="1" applyFont="1" applyBorder="1" applyAlignment="1">
      <alignment horizontal="center" vertical="center"/>
    </xf>
    <xf numFmtId="166" fontId="24" fillId="0" borderId="301" xfId="0" applyNumberFormat="1" applyFont="1" applyBorder="1" applyAlignment="1">
      <alignment horizontal="center" vertical="center"/>
    </xf>
    <xf numFmtId="166" fontId="24" fillId="0" borderId="302" xfId="0" applyNumberFormat="1" applyFont="1" applyBorder="1" applyAlignment="1">
      <alignment horizontal="center" vertical="center"/>
    </xf>
    <xf numFmtId="166" fontId="24" fillId="0" borderId="303" xfId="0" applyNumberFormat="1" applyFont="1" applyBorder="1" applyAlignment="1">
      <alignment horizontal="center" vertical="center"/>
    </xf>
    <xf numFmtId="38" fontId="24" fillId="0" borderId="4" xfId="0" applyNumberFormat="1" applyFont="1" applyBorder="1" applyAlignment="1">
      <alignment horizontal="center" vertical="center"/>
    </xf>
    <xf numFmtId="38" fontId="24" fillId="0" borderId="9" xfId="0" applyNumberFormat="1" applyFont="1" applyBorder="1" applyAlignment="1">
      <alignment horizontal="center" vertical="center"/>
    </xf>
    <xf numFmtId="164" fontId="24" fillId="0" borderId="162" xfId="0" applyNumberFormat="1" applyFont="1" applyBorder="1" applyAlignment="1">
      <alignment horizontal="center" vertical="center"/>
    </xf>
    <xf numFmtId="166" fontId="25" fillId="0" borderId="301" xfId="0" applyNumberFormat="1" applyFont="1" applyBorder="1" applyAlignment="1">
      <alignment horizontal="center" vertical="center"/>
    </xf>
    <xf numFmtId="166" fontId="25" fillId="0" borderId="302" xfId="0" applyNumberFormat="1" applyFont="1" applyBorder="1" applyAlignment="1">
      <alignment horizontal="center" vertical="center"/>
    </xf>
    <xf numFmtId="166" fontId="24" fillId="0" borderId="335" xfId="0" quotePrefix="1" applyNumberFormat="1" applyFont="1" applyBorder="1" applyAlignment="1">
      <alignment horizontal="center" vertical="center"/>
    </xf>
    <xf numFmtId="166" fontId="24" fillId="0" borderId="332" xfId="0" applyNumberFormat="1" applyFont="1" applyBorder="1" applyAlignment="1">
      <alignment horizontal="center" vertical="center"/>
    </xf>
    <xf numFmtId="166" fontId="24" fillId="0" borderId="336" xfId="0" applyNumberFormat="1" applyFont="1" applyBorder="1" applyAlignment="1">
      <alignment horizontal="center" vertical="center"/>
    </xf>
    <xf numFmtId="166" fontId="24" fillId="0" borderId="331" xfId="0" applyNumberFormat="1" applyFont="1" applyBorder="1" applyAlignment="1">
      <alignment horizontal="center" vertical="center"/>
    </xf>
    <xf numFmtId="166" fontId="24" fillId="0" borderId="329" xfId="0" applyNumberFormat="1" applyFont="1" applyBorder="1" applyAlignment="1">
      <alignment horizontal="center" vertical="center"/>
    </xf>
    <xf numFmtId="166" fontId="24" fillId="0" borderId="330" xfId="0" applyNumberFormat="1" applyFont="1" applyBorder="1" applyAlignment="1">
      <alignment horizontal="center" vertical="center"/>
    </xf>
    <xf numFmtId="172" fontId="251" fillId="0" borderId="333" xfId="135" applyNumberFormat="1" applyFont="1" applyBorder="1"/>
    <xf numFmtId="166" fontId="99" fillId="150" borderId="287" xfId="0" applyNumberFormat="1" applyFont="1" applyFill="1" applyBorder="1" applyAlignment="1">
      <alignment horizontal="center" vertical="center" wrapText="1"/>
    </xf>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16" fillId="0" borderId="0" xfId="0" applyFont="1"/>
    <xf numFmtId="0" fontId="216" fillId="0" borderId="0" xfId="0" applyFont="1" applyAlignment="1">
      <alignment wrapText="1"/>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xf numFmtId="0" fontId="212" fillId="0" borderId="0" xfId="0" applyFont="1" applyAlignment="1">
      <alignment horizontal="left" vertical="top"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66" t="s">
        <v>0</v>
      </c>
      <c r="B18" s="667"/>
      <c r="C18" s="667"/>
      <c r="D18" s="667"/>
      <c r="E18" s="667"/>
      <c r="F18" s="667"/>
      <c r="G18" s="667"/>
      <c r="H18" s="667"/>
      <c r="I18" s="667"/>
      <c r="J18" s="667"/>
      <c r="K18" s="667"/>
    </row>
    <row r="19" spans="1:11" ht="18">
      <c r="A19" s="666" t="s">
        <v>402</v>
      </c>
      <c r="B19" s="666"/>
      <c r="C19" s="666"/>
      <c r="D19" s="666"/>
      <c r="E19" s="666"/>
      <c r="F19" s="666"/>
      <c r="G19" s="666"/>
      <c r="H19" s="666"/>
      <c r="I19" s="666"/>
      <c r="J19" s="666"/>
      <c r="K19" s="666"/>
    </row>
    <row r="34" spans="1:11">
      <c r="K34" s="10" t="s">
        <v>1</v>
      </c>
    </row>
    <row r="36" spans="1:11" ht="15">
      <c r="K36" s="197">
        <v>45190</v>
      </c>
    </row>
    <row r="37" spans="1:11" ht="15">
      <c r="K37" s="237" t="s">
        <v>414</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D9" sqref="D9"/>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69" t="s">
        <v>403</v>
      </c>
      <c r="B4" s="670"/>
      <c r="C4" s="670"/>
      <c r="D4" s="670"/>
      <c r="E4" s="670"/>
      <c r="F4" s="670"/>
      <c r="G4" s="670"/>
      <c r="H4" s="670"/>
      <c r="I4" s="670"/>
      <c r="J4" s="670"/>
      <c r="K4" s="670"/>
    </row>
    <row r="5" spans="1:11" ht="14.25">
      <c r="A5" s="668" t="s">
        <v>2</v>
      </c>
      <c r="B5" s="668"/>
      <c r="C5" s="668"/>
      <c r="D5" s="668"/>
      <c r="E5" s="668"/>
      <c r="F5" s="668"/>
      <c r="G5" s="668"/>
      <c r="H5" s="668"/>
      <c r="I5" s="668"/>
      <c r="J5" s="668"/>
      <c r="K5" s="668"/>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34" zoomScale="85" zoomScaleNormal="80" zoomScalePageLayoutView="85" workbookViewId="0">
      <selection activeCell="E47" sqref="E47"/>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71" t="s">
        <v>5</v>
      </c>
      <c r="C6" s="672"/>
      <c r="D6" s="673"/>
      <c r="E6" s="671" t="s">
        <v>6</v>
      </c>
      <c r="F6" s="672"/>
      <c r="G6" s="673"/>
      <c r="H6" s="671" t="s">
        <v>7</v>
      </c>
      <c r="I6" s="672"/>
      <c r="J6" s="673"/>
      <c r="K6" s="671" t="s">
        <v>8</v>
      </c>
      <c r="L6" s="672"/>
      <c r="M6" s="673"/>
      <c r="N6" s="671" t="s">
        <v>9</v>
      </c>
      <c r="O6" s="672"/>
      <c r="P6" s="673"/>
      <c r="Q6" s="671" t="s">
        <v>10</v>
      </c>
      <c r="R6" s="672"/>
      <c r="S6" s="673"/>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54"/>
      <c r="F10" s="74"/>
      <c r="G10" s="76"/>
      <c r="H10" s="554"/>
      <c r="I10" s="74"/>
      <c r="J10" s="76"/>
      <c r="K10" s="554"/>
      <c r="L10" s="74"/>
      <c r="M10" s="76"/>
      <c r="N10" s="554"/>
      <c r="O10" s="74"/>
      <c r="P10" s="76"/>
      <c r="Q10" s="554"/>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54"/>
      <c r="F13" s="74"/>
      <c r="G13" s="76"/>
      <c r="H13" s="554"/>
      <c r="I13" s="74"/>
      <c r="J13" s="76"/>
      <c r="K13" s="554"/>
      <c r="L13" s="74"/>
      <c r="M13" s="76"/>
      <c r="N13" s="554"/>
      <c r="O13" s="74"/>
      <c r="P13" s="76"/>
      <c r="Q13" s="554"/>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55">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55">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55">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55">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55">
        <v>265</v>
      </c>
      <c r="O16" s="67">
        <f>IF(N16="","",IF(VLOOKUP($A16, 'Ex Ante LI &amp; Eligibility Stats'!$A$6:$N$16,O$4,FALSE)="N/A",0,VLOOKUP($A16, 'Ex Ante LI &amp; Eligibility Stats'!$A$6:$N$16,O$4,FALSE)*N16/1000))</f>
        <v>192.35968399999999</v>
      </c>
      <c r="P16" s="68">
        <f>IF(N16="","",IF(VLOOKUP($A16, 'Ex Post LI &amp; Eligibility Stats'!$A$6:$N$16,P$4,FALSE)="N/A",0,VLOOKUP($A16,'Ex Post LI &amp; Eligibility Stats'!$A$6:$N$16,P$4,FALSE)*N16/1000))</f>
        <v>152.9845</v>
      </c>
      <c r="Q16" s="556">
        <v>265</v>
      </c>
      <c r="R16" s="67">
        <f>IF(Q16="","",IF(VLOOKUP($A16, 'Ex Ante LI &amp; Eligibility Stats'!$A$6:$N$16,R$4,FALSE)="N/A",0,VLOOKUP($A16, 'Ex Ante LI &amp; Eligibility Stats'!$A$6:$N$16,R$4,FALSE)*Q16/1000))</f>
        <v>196.60175100000001</v>
      </c>
      <c r="S16" s="68">
        <f>IF(Q16="","",IF(VLOOKUP($A16, 'Ex Post LI &amp; Eligibility Stats'!$A$6:$N$16,S$4,FALSE)="N/A",0,VLOOKUP($A16,'Ex Post LI &amp; Eligibility Stats'!$A$6:$N$16,S$4,FALSE)*Q16/1000))</f>
        <v>152.9845</v>
      </c>
      <c r="T16" s="294">
        <v>10935</v>
      </c>
    </row>
    <row r="17" spans="1:36" ht="13.5" customHeight="1">
      <c r="A17" s="293" t="s">
        <v>25</v>
      </c>
      <c r="B17" s="555">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55">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55">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55">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55">
        <v>15</v>
      </c>
      <c r="O17" s="67">
        <f>IF(N17="","",IF(VLOOKUP($A17, 'Ex Ante LI &amp; Eligibility Stats'!$A$6:$N$16,O$4,FALSE)="N/A",0,VLOOKUP($A17, 'Ex Ante LI &amp; Eligibility Stats'!$A$6:$N$16,O$4,FALSE)*N17/1000))</f>
        <v>0</v>
      </c>
      <c r="P17" s="68">
        <f>IF(N17="","",IF(VLOOKUP($A17, 'Ex Post LI &amp; Eligibility Stats'!$A$6:$N$16,P$4,FALSE)="N/A",0,VLOOKUP($A17,'Ex Post LI &amp; Eligibility Stats'!$A$6:$N$16,P$4,FALSE)*N17/1000))</f>
        <v>0</v>
      </c>
      <c r="Q17" s="81">
        <v>15</v>
      </c>
      <c r="R17" s="67">
        <f>IF(Q17="","",IF(VLOOKUP($A17, 'Ex Ante LI &amp; Eligibility Stats'!$A$6:$N$16,R$4,FALSE)="N/A",0,VLOOKUP($A17, 'Ex Ante LI &amp; Eligibility Stats'!$A$6:$N$16,R$4,FALSE)*Q17/1000))</f>
        <v>0</v>
      </c>
      <c r="S17" s="68">
        <f>IF(Q17="","",IF(VLOOKUP($A17, 'Ex Post LI &amp; Eligibility Stats'!$A$6:$N$16,S$4,FALSE)="N/A",0,VLOOKUP($A17,'Ex Post LI &amp; Eligibility Stats'!$A$6:$N$16,S$4,FALSE)*Q17/1000))</f>
        <v>0</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v>0</v>
      </c>
      <c r="O18" s="67">
        <f>IF(N18="","",IF(VLOOKUP($A18, 'Ex Ante LI &amp; Eligibility Stats'!$A$6:$N$16,O$4,FALSE)="N/A",0,VLOOKUP($A18, 'Ex Ante LI &amp; Eligibility Stats'!$A$6:$N$16,O$4,FALSE)*N18/1000))</f>
        <v>0</v>
      </c>
      <c r="P18" s="68">
        <f>IF(N18="","",IF(VLOOKUP($A18, 'Ex Post LI &amp; Eligibility Stats'!$A$6:$N$16,P$4,FALSE)="N/A",0,VLOOKUP($A18,'Ex Post LI &amp; Eligibility Stats'!$A$6:$N$16,P$4,FALSE)*N18/1000))</f>
        <v>0</v>
      </c>
      <c r="Q18" s="37">
        <v>0</v>
      </c>
      <c r="R18" s="67">
        <f>IF(Q18="","",IF(VLOOKUP($A18, 'Ex Ante LI &amp; Eligibility Stats'!$A$6:$N$16,R$4,FALSE)="N/A",0,VLOOKUP($A18, 'Ex Ante LI &amp; Eligibility Stats'!$A$6:$N$16,R$4,FALSE)*Q18/1000))</f>
        <v>0</v>
      </c>
      <c r="S18" s="68">
        <f>IF(Q18="","",IF(VLOOKUP($A18, 'Ex Post LI &amp; Eligibility Stats'!$A$6:$N$16,S$4,FALSE)="N/A",0,VLOOKUP($A18,'Ex Post LI &amp; Eligibility Stats'!$A$6:$N$16,S$4,FALSE)*Q18/1000))</f>
        <v>0</v>
      </c>
      <c r="T18" s="292" t="s">
        <v>19</v>
      </c>
    </row>
    <row r="19" spans="1:36" ht="14.85" customHeight="1">
      <c r="A19" s="295" t="s">
        <v>27</v>
      </c>
      <c r="B19" s="555">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55">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55">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55">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55">
        <v>0</v>
      </c>
      <c r="O19" s="67">
        <f>IF(N19="","",IF(VLOOKUP($A19, 'Ex Ante LI &amp; Eligibility Stats'!$A$6:$N$16,O$4,FALSE)="N/A",0,VLOOKUP($A19, 'Ex Ante LI &amp; Eligibility Stats'!$A$6:$N$16,O$4,FALSE)*N19/1000))</f>
        <v>0</v>
      </c>
      <c r="P19" s="68">
        <f>IF(N19="","",IF(VLOOKUP($A19, 'Ex Post LI &amp; Eligibility Stats'!$A$6:$N$16,P$4,FALSE)="N/A",0,VLOOKUP($A19,'Ex Post LI &amp; Eligibility Stats'!$A$6:$N$16,P$4,FALSE)*N19/1000))</f>
        <v>0</v>
      </c>
      <c r="Q19" s="37">
        <v>0</v>
      </c>
      <c r="R19" s="67">
        <f>IF(Q19="","",IF(VLOOKUP($A19, 'Ex Ante LI &amp; Eligibility Stats'!$A$6:$N$16,R$4,FALSE)="N/A",0,VLOOKUP($A19, 'Ex Ante LI &amp; Eligibility Stats'!$A$6:$N$16,R$4,FALSE)*Q19/1000))</f>
        <v>0</v>
      </c>
      <c r="S19" s="68">
        <f>IF(Q19="","",IF(VLOOKUP($A19, 'Ex Post LI &amp; Eligibility Stats'!$A$6:$N$16,S$4,FALSE)="N/A",0,VLOOKUP($A19,'Ex Post LI &amp; Eligibility Stats'!$A$6:$N$16,S$4,FALSE)*Q19/1000))</f>
        <v>0</v>
      </c>
      <c r="T19" s="292" t="s">
        <v>19</v>
      </c>
    </row>
    <row r="20" spans="1:36" ht="14.25">
      <c r="A20" s="38" t="s">
        <v>28</v>
      </c>
      <c r="B20" s="555">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55">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55">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55">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55">
        <v>69149</v>
      </c>
      <c r="O20" s="69">
        <f>IF(N20="","",IF(VLOOKUP($A20, 'Ex Ante LI &amp; Eligibility Stats'!$A$6:$N$16,O$4,FALSE)="N/A",0,VLOOKUP($A20, 'Ex Ante LI &amp; Eligibility Stats'!$A$6:$N$16,O$4,FALSE)*N20/1000))</f>
        <v>19.369372166638001</v>
      </c>
      <c r="P20" s="68">
        <f>IF(N20="","",IF(VLOOKUP($A20, 'Ex Post LI &amp; Eligibility Stats'!$A$6:$N$16,P$4,FALSE)="N/A",0,VLOOKUP($A20,'Ex Post LI &amp; Eligibility Stats'!$A$6:$N$16,P$4,FALSE)*N20/1000))</f>
        <v>21.43619</v>
      </c>
      <c r="Q20" s="80">
        <v>68081</v>
      </c>
      <c r="R20" s="69">
        <f>IF(Q20="","",IF(VLOOKUP($A20, 'Ex Ante LI &amp; Eligibility Stats'!$A$6:$N$16,R$4,FALSE)="N/A",0,VLOOKUP($A20, 'Ex Ante LI &amp; Eligibility Stats'!$A$6:$N$16,R$4,FALSE)*Q20/1000))</f>
        <v>24.02992694804</v>
      </c>
      <c r="S20" s="68">
        <f>IF(Q20="","",IF(VLOOKUP($A20, 'Ex Post LI &amp; Eligibility Stats'!$A$6:$N$16,S$4,FALSE)="N/A",0,VLOOKUP($A20,'Ex Post LI &amp; Eligibility Stats'!$A$6:$N$16,S$4,FALSE)*Q20/1000))</f>
        <v>21.10511</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f>IF(N16="","",SUM(N16:N20))</f>
        <v>69429</v>
      </c>
      <c r="O21" s="425">
        <f t="shared" ref="O21:P21" si="4">IF(O16="","",SUM(O16:O20))</f>
        <v>211.72905616663797</v>
      </c>
      <c r="P21" s="270">
        <f t="shared" si="4"/>
        <v>174.42069000000001</v>
      </c>
      <c r="Q21" s="153">
        <f>IF(Q16="","",SUM(Q16:Q20))</f>
        <v>68361</v>
      </c>
      <c r="R21" s="425">
        <f t="shared" ref="R21:S21" si="5">IF(R16="","",SUM(R16:R20))</f>
        <v>220.63167794804002</v>
      </c>
      <c r="S21" s="270">
        <f t="shared" si="5"/>
        <v>174.08960999999999</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57" t="s">
        <v>31</v>
      </c>
      <c r="B23" s="555">
        <v>0</v>
      </c>
      <c r="C23" s="67">
        <f>IF(B23="","",IF(VLOOKUP($A23, 'Ex Ante LI &amp; Eligibility Stats'!$A$6:$N$16,C$4,FALSE)="N/A",0,VLOOKUP($A23, 'Ex Ante LI &amp; Eligibility Stats'!$A$6:$N$16,C$4,FALSE)*B23/1000))</f>
        <v>0</v>
      </c>
      <c r="D23" s="68">
        <v>0</v>
      </c>
      <c r="E23" s="555">
        <v>0</v>
      </c>
      <c r="F23" s="67">
        <f>IF(E23="","",IF(VLOOKUP($A23, 'Ex Ante LI &amp; Eligibility Stats'!$A$6:$N$16,F$4,FALSE)="N/A",0,VLOOKUP($A23, 'Ex Ante LI &amp; Eligibility Stats'!$A$6:$N$16,F$4,FALSE)*E23/1000))</f>
        <v>0</v>
      </c>
      <c r="G23" s="68">
        <v>0</v>
      </c>
      <c r="H23" s="555">
        <v>0</v>
      </c>
      <c r="I23" s="67">
        <f>IF(H23="","",IF(VLOOKUP($A23, 'Ex Ante LI &amp; Eligibility Stats'!$A$6:$N$16,I$4,FALSE)="N/A",0,VLOOKUP($A23, 'Ex Ante LI &amp; Eligibility Stats'!$A$6:$N$16,I$4,FALSE)*H23/1000))</f>
        <v>0</v>
      </c>
      <c r="J23" s="68">
        <v>0</v>
      </c>
      <c r="K23" s="555">
        <v>0</v>
      </c>
      <c r="L23" s="67">
        <f>IF(K23="","",IF(VLOOKUP($A23, 'Ex Ante LI &amp; Eligibility Stats'!$A$6:$N$16,L$4,FALSE)="N/A",0,VLOOKUP($A23, 'Ex Ante LI &amp; Eligibility Stats'!$A$6:$N$16,L$4,FALSE)*K23/1000))</f>
        <v>0</v>
      </c>
      <c r="M23" s="68">
        <v>0</v>
      </c>
      <c r="N23" s="555">
        <v>0</v>
      </c>
      <c r="O23" s="74">
        <f>IF(N23="","",IF(VLOOKUP($A23, 'Ex Ante LI &amp; Eligibility Stats'!$A$6:$N$16,O$4,FALSE)="N/A",0,VLOOKUP($A23, 'Ex Ante LI &amp; Eligibility Stats'!$A$6:$N$16,O$4,FALSE)*N23/1000))</f>
        <v>0</v>
      </c>
      <c r="P23" s="534">
        <v>0</v>
      </c>
      <c r="Q23" s="35">
        <v>0</v>
      </c>
      <c r="R23" s="74">
        <f>IF(Q23="","",IF(VLOOKUP($A23, 'Ex Ante LI &amp; Eligibility Stats'!$A$6:$N$16,R$4,FALSE)="N/A",0,VLOOKUP($A23, 'Ex Ante LI &amp; Eligibility Stats'!$A$6:$N$16,R$4,FALSE)*Q23/1000))</f>
        <v>0</v>
      </c>
      <c r="S23" s="76">
        <v>0</v>
      </c>
      <c r="T23" s="294">
        <v>603881</v>
      </c>
      <c r="U23" s="39"/>
      <c r="V23" s="39"/>
      <c r="W23" s="39"/>
      <c r="X23" s="39"/>
      <c r="Y23" s="39"/>
      <c r="Z23" s="39"/>
      <c r="AA23" s="39"/>
      <c r="AB23" s="39"/>
      <c r="AC23" s="39"/>
    </row>
    <row r="24" spans="1:36" ht="14.85" customHeight="1">
      <c r="A24" s="557" t="s">
        <v>32</v>
      </c>
      <c r="B24" s="555">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55">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55">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55">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55">
        <v>229</v>
      </c>
      <c r="O24" s="74">
        <f>IF(N24="","",IF(VLOOKUP($A24, 'Ex Ante LI &amp; Eligibility Stats'!$A$6:$N$16,O$4,FALSE)="N/A",0,VLOOKUP($A24, 'Ex Ante LI &amp; Eligibility Stats'!$A$6:$N$16,O$4,FALSE)*N24/1000))</f>
        <v>8.8393999999999995</v>
      </c>
      <c r="P24" s="76">
        <f>IF(N24="","",IF(VLOOKUP($A24, 'Ex Post LI &amp; Eligibility Stats'!$A$6:$N$16,P$4,FALSE)="N/A",0,VLOOKUP($A24,'Ex Post LI &amp; Eligibility Stats'!$A$6:$N$16,P$4,FALSE)*N24/1000))</f>
        <v>13.488100000000001</v>
      </c>
      <c r="Q24" s="558">
        <v>334</v>
      </c>
      <c r="R24" s="74">
        <f>IF(Q24="","",IF(VLOOKUP($A24, 'Ex Ante LI &amp; Eligibility Stats'!$A$6:$N$16,R$4,FALSE)="N/A",0,VLOOKUP($A24, 'Ex Ante LI &amp; Eligibility Stats'!$A$6:$N$16,R$4,FALSE)*Q24/1000))</f>
        <v>10.5878</v>
      </c>
      <c r="S24" s="76">
        <f>IF(Q24="","",IF(VLOOKUP($A24, 'Ex Post LI &amp; Eligibility Stats'!$A$6:$N$16,S$4,FALSE)="N/A",0,VLOOKUP($A24,'Ex Post LI &amp; Eligibility Stats'!$A$6:$N$16,S$4,FALSE)*Q24/1000))</f>
        <v>19.672599999999999</v>
      </c>
      <c r="T24" s="294">
        <v>603881</v>
      </c>
      <c r="U24" s="39"/>
      <c r="V24" s="39"/>
      <c r="W24" s="39"/>
      <c r="X24" s="39"/>
      <c r="Y24" s="39"/>
      <c r="Z24" s="39"/>
      <c r="AA24" s="39"/>
      <c r="AB24" s="39"/>
      <c r="AC24" s="39"/>
    </row>
    <row r="25" spans="1:36" ht="13.5" customHeight="1">
      <c r="A25" s="557" t="s">
        <v>33</v>
      </c>
      <c r="B25" s="555">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55">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55">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55">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55">
        <v>1451</v>
      </c>
      <c r="O25" s="67">
        <f>IF(N25="","",IF(VLOOKUP($A25, 'Ex Ante LI &amp; Eligibility Stats'!$A$6:$N$16,O$4,FALSE)="N/A",0,VLOOKUP($A25, 'Ex Ante LI &amp; Eligibility Stats'!$A$6:$N$16,O$4,FALSE)*N25/1000))</f>
        <v>4.5697178776000005</v>
      </c>
      <c r="P25" s="163">
        <f>IF(N25="","",IF(VLOOKUP($A25, 'Ex Post LI &amp; Eligibility Stats'!$A$6:$N$16,P$4,FALSE)="N/A",0,VLOOKUP($A25,'Ex Post LI &amp; Eligibility Stats'!$A$6:$N$16,P$4,FALSE)*N25/1000))</f>
        <v>5.8765499999999999</v>
      </c>
      <c r="Q25" s="556">
        <v>1460</v>
      </c>
      <c r="R25" s="67">
        <f>IF(Q25="","",IF(VLOOKUP($A25, 'Ex Ante LI &amp; Eligibility Stats'!$A$6:$N$16,R$4,FALSE)="N/A",0,VLOOKUP($A25, 'Ex Ante LI &amp; Eligibility Stats'!$A$6:$N$16,R$4,FALSE)*Q25/1000))</f>
        <v>5.0424926367999996</v>
      </c>
      <c r="S25" s="163">
        <f>IF(Q25="","",IF(VLOOKUP($A25, 'Ex Post LI &amp; Eligibility Stats'!$A$6:$N$16,S$4,FALSE)="N/A",0,VLOOKUP($A25,'Ex Post LI &amp; Eligibility Stats'!$A$6:$N$16,S$4,FALSE)*Q25/1000))</f>
        <v>5.9130000000000003</v>
      </c>
      <c r="T25" s="294">
        <v>7299</v>
      </c>
      <c r="U25" s="39"/>
      <c r="V25" s="39"/>
      <c r="W25" s="39"/>
      <c r="X25" s="39"/>
      <c r="Y25" s="39"/>
      <c r="Z25" s="39"/>
      <c r="AA25" s="39"/>
      <c r="AB25" s="39"/>
      <c r="AC25" s="39"/>
    </row>
    <row r="26" spans="1:36" ht="13.5" customHeight="1">
      <c r="A26" s="557" t="s">
        <v>34</v>
      </c>
      <c r="B26" s="555">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55">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55">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55">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55">
        <v>17215</v>
      </c>
      <c r="O26" s="67">
        <f>IF(N26="","",IF(VLOOKUP($A26, 'Ex Ante LI &amp; Eligibility Stats'!$A$6:$N$16,O$4,FALSE)="N/A",0,VLOOKUP($A26, 'Ex Ante LI &amp; Eligibility Stats'!$A$6:$N$16,O$4,FALSE)*N26/1000))</f>
        <v>4.8502215483699995</v>
      </c>
      <c r="P26" s="68">
        <f>IF(N26="","",IF(VLOOKUP($A26, 'Ex Post LI &amp; Eligibility Stats'!$A$6:$N$16,P$4,FALSE)="N/A",0,VLOOKUP($A26,'Ex Post LI &amp; Eligibility Stats'!$A$6:$N$16,P$4,FALSE)*N26/1000))</f>
        <v>5.6809500000000002</v>
      </c>
      <c r="Q26" s="37">
        <v>17092</v>
      </c>
      <c r="R26" s="67">
        <f>IF(Q26="","",IF(VLOOKUP($A26, 'Ex Ante LI &amp; Eligibility Stats'!$A$6:$N$16,R$4,FALSE)="N/A",0,VLOOKUP($A26, 'Ex Ante LI &amp; Eligibility Stats'!$A$6:$N$16,R$4,FALSE)*Q26/1000))</f>
        <v>5.3878630289279998</v>
      </c>
      <c r="S26" s="68">
        <f>IF(Q26="","",IF(VLOOKUP($A26, 'Ex Post LI &amp; Eligibility Stats'!$A$6:$N$16,S$4,FALSE)="N/A",0,VLOOKUP($A26,'Ex Post LI &amp; Eligibility Stats'!$A$6:$N$16,S$4,FALSE)*Q26/1000))</f>
        <v>5.6403600000000003</v>
      </c>
      <c r="T26" s="294">
        <v>95833</v>
      </c>
      <c r="U26" s="39"/>
      <c r="V26" s="39"/>
      <c r="W26" s="39"/>
      <c r="X26" s="39"/>
      <c r="Y26" s="39"/>
      <c r="Z26" s="39"/>
      <c r="AA26" s="39"/>
      <c r="AB26" s="39"/>
      <c r="AC26" s="39"/>
    </row>
    <row r="27" spans="1:36" ht="13.5" customHeight="1">
      <c r="A27" s="557" t="s">
        <v>35</v>
      </c>
      <c r="B27" s="555">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55">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55">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55">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55">
        <v>91494</v>
      </c>
      <c r="O27" s="67">
        <f>IF(N27="","",IF(VLOOKUP($A27, 'Ex Ante LI &amp; Eligibility Stats'!$A$6:$N$16,O$4,FALSE)="N/A",0,VLOOKUP($A27, 'Ex Ante LI &amp; Eligibility Stats'!$A$6:$N$16,O$4,FALSE)*N27/1000))</f>
        <v>1.8642561256799999</v>
      </c>
      <c r="P27" s="68">
        <f>IF(N27="","",IF(VLOOKUP($A27, 'Ex Post LI &amp; Eligibility Stats'!$A$6:$N$16,P$4,FALSE)="N/A",0,VLOOKUP($A27,'Ex Post LI &amp; Eligibility Stats'!$A$6:$N$16,P$4,FALSE)*N27/1000))</f>
        <v>1.8298800000000002</v>
      </c>
      <c r="Q27" s="37">
        <v>90722</v>
      </c>
      <c r="R27" s="67">
        <f>IF(Q27="","",IF(VLOOKUP($A27, 'Ex Ante LI &amp; Eligibility Stats'!$A$6:$N$16,R$4,FALSE)="N/A",0,VLOOKUP($A27, 'Ex Ante LI &amp; Eligibility Stats'!$A$6:$N$16,R$4,FALSE)*Q27/1000))</f>
        <v>2.1035209354559998</v>
      </c>
      <c r="S27" s="68">
        <f>IF(Q27="","",IF(VLOOKUP($A27, 'Ex Post LI &amp; Eligibility Stats'!$A$6:$N$16,S$4,FALSE)="N/A",0,VLOOKUP($A27,'Ex Post LI &amp; Eligibility Stats'!$A$6:$N$16,S$4,FALSE)*Q27/1000))</f>
        <v>1.8144400000000001</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v>46998</v>
      </c>
      <c r="O28" s="69">
        <f>IF(N28="","",IF(VLOOKUP($A28, 'Ex Ante LI &amp; Eligibility Stats'!$A$6:$N$16,O$4,FALSE)="N/A",0,VLOOKUP($A28, 'Ex Ante LI &amp; Eligibility Stats'!$A$6:$N$16,O$4,FALSE)*N28/1000))</f>
        <v>3.7598400000000001</v>
      </c>
      <c r="P28" s="70">
        <f>IF(N28="","",IF(VLOOKUP($A28, 'Ex Post LI &amp; Eligibility Stats'!$A$6:$N$16,P$4,FALSE)="N/A",0,VLOOKUP($A28,'Ex Post LI &amp; Eligibility Stats'!$A$6:$N$16,P$4,FALSE)*N28/1000))</f>
        <v>4.2298200000000001</v>
      </c>
      <c r="Q28" s="80">
        <v>46320</v>
      </c>
      <c r="R28" s="69">
        <f>IF(Q28="","",IF(VLOOKUP($A28, 'Ex Ante LI &amp; Eligibility Stats'!$A$6:$N$16,R$4,FALSE)="N/A",0,VLOOKUP($A28, 'Ex Ante LI &amp; Eligibility Stats'!$A$6:$N$16,R$4,FALSE)*Q28/1000))</f>
        <v>5.5583999999999998</v>
      </c>
      <c r="S28" s="70">
        <f>IF(Q28="","",IF(VLOOKUP($A28, 'Ex Post LI &amp; Eligibility Stats'!$A$6:$N$16,S$4,FALSE)="N/A",0,VLOOKUP($A28,'Ex Post LI &amp; Eligibility Stats'!$A$6:$N$16,S$4,FALSE)*Q28/1000))</f>
        <v>4.1688000000000001</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f t="shared" ref="N29:S29" si="9">IF(N23="","",SUM(N23:N28))</f>
        <v>157387</v>
      </c>
      <c r="O29" s="159">
        <f t="shared" si="9"/>
        <v>23.883435551649999</v>
      </c>
      <c r="P29" s="160">
        <f t="shared" si="9"/>
        <v>31.1053</v>
      </c>
      <c r="Q29" s="158">
        <f t="shared" si="9"/>
        <v>155928</v>
      </c>
      <c r="R29" s="161">
        <f t="shared" si="9"/>
        <v>28.680076601183998</v>
      </c>
      <c r="S29" s="161">
        <f t="shared" si="9"/>
        <v>37.209199999999996</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f t="shared" ref="N30:S30" si="12">IFERROR(N21+N29,"")</f>
        <v>226816</v>
      </c>
      <c r="O30" s="189">
        <f t="shared" si="12"/>
        <v>235.61249171828797</v>
      </c>
      <c r="P30" s="144">
        <f t="shared" si="12"/>
        <v>205.52599000000001</v>
      </c>
      <c r="Q30" s="141">
        <f t="shared" si="12"/>
        <v>224289</v>
      </c>
      <c r="R30" s="164">
        <f t="shared" si="12"/>
        <v>249.31175454922402</v>
      </c>
      <c r="S30" s="165">
        <f t="shared" si="12"/>
        <v>211.29881</v>
      </c>
      <c r="T30" s="271"/>
      <c r="U30" s="134"/>
      <c r="V30" s="134"/>
      <c r="W30" s="134"/>
      <c r="X30" s="134"/>
      <c r="Y30" s="134"/>
      <c r="Z30" s="134"/>
      <c r="AA30" s="134"/>
      <c r="AB30" s="134"/>
      <c r="AC30" s="134"/>
    </row>
    <row r="31" spans="1:36" ht="13.5" thickTop="1">
      <c r="A31" s="557"/>
      <c r="Q31" s="46"/>
      <c r="R31" s="47"/>
      <c r="S31" s="47"/>
      <c r="T31" s="184"/>
    </row>
    <row r="32" spans="1:36" ht="12.75" hidden="1" customHeight="1">
      <c r="A32" s="557"/>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71" t="s">
        <v>39</v>
      </c>
      <c r="C33" s="672"/>
      <c r="D33" s="673"/>
      <c r="E33" s="671" t="s">
        <v>40</v>
      </c>
      <c r="F33" s="672"/>
      <c r="G33" s="673"/>
      <c r="H33" s="671" t="s">
        <v>41</v>
      </c>
      <c r="I33" s="672"/>
      <c r="J33" s="673"/>
      <c r="K33" s="671" t="s">
        <v>42</v>
      </c>
      <c r="L33" s="672"/>
      <c r="M33" s="673"/>
      <c r="N33" s="671" t="s">
        <v>43</v>
      </c>
      <c r="O33" s="672"/>
      <c r="P33" s="673"/>
      <c r="Q33" s="671" t="s">
        <v>44</v>
      </c>
      <c r="R33" s="672"/>
      <c r="S33" s="672"/>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15</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54"/>
      <c r="C37" s="74"/>
      <c r="D37" s="76"/>
      <c r="E37" s="554"/>
      <c r="F37" s="74"/>
      <c r="G37" s="76"/>
      <c r="H37" s="554"/>
      <c r="I37" s="74"/>
      <c r="J37" s="76"/>
      <c r="K37" s="554"/>
      <c r="L37" s="74"/>
      <c r="M37" s="76"/>
      <c r="N37" s="554"/>
      <c r="O37" s="74"/>
      <c r="P37" s="76"/>
      <c r="Q37" s="554"/>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54"/>
      <c r="C40" s="74"/>
      <c r="D40" s="76"/>
      <c r="E40" s="554"/>
      <c r="F40" s="74"/>
      <c r="G40" s="76"/>
      <c r="H40" s="554"/>
      <c r="I40" s="74"/>
      <c r="J40" s="76"/>
      <c r="K40" s="554"/>
      <c r="L40" s="74"/>
      <c r="M40" s="76"/>
      <c r="N40" s="554"/>
      <c r="O40" s="74"/>
      <c r="P40" s="76"/>
      <c r="Q40" s="554"/>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59"/>
      <c r="I42" s="130"/>
      <c r="J42" s="132"/>
      <c r="K42" s="559"/>
      <c r="L42" s="130"/>
      <c r="M42" s="346"/>
      <c r="N42" s="130"/>
      <c r="O42" s="130"/>
      <c r="P42" s="346"/>
      <c r="Q42" s="130"/>
      <c r="R42" s="130"/>
      <c r="S42" s="346"/>
      <c r="T42" s="346"/>
    </row>
    <row r="43" spans="1:20" ht="14.25" customHeight="1">
      <c r="A43" s="293" t="s">
        <v>46</v>
      </c>
      <c r="B43" s="555">
        <v>269</v>
      </c>
      <c r="C43" s="67">
        <f>IF(B43="","",IF(VLOOKUP($A43, 'Ex Ante LI &amp; Eligibility Stats'!$A$6:$N$16,C$32,FALSE)="N/A",0,VLOOKUP($A43, 'Ex Ante LI &amp; Eligibility Stats'!$A$6:$N$16,C$32,FALSE)*B43/1000))</f>
        <v>193.00691358000003</v>
      </c>
      <c r="D43" s="68">
        <f>IF(B43="","",IF(VLOOKUP($A43, 'Ex Post LI &amp; Eligibility Stats'!$A$6:$N$16,D$32,FALSE)="N/A",0,VLOOKUP($A43,'Ex Post LI &amp; Eligibility Stats'!$A$6:$N$16,D$32,FALSE)*B43/1000))</f>
        <v>155.29369999999997</v>
      </c>
      <c r="E43" s="555">
        <v>269</v>
      </c>
      <c r="F43" s="67">
        <f>IF(E43="","",IF(VLOOKUP($A43, 'Ex Ante LI &amp; Eligibility Stats'!$A$6:$N$16,F$32,FALSE)="N/A",0,VLOOKUP($A43, 'Ex Ante LI &amp; Eligibility Stats'!$A$6:$N$16,F$32,FALSE)*E43/1000))</f>
        <v>189.07543554000003</v>
      </c>
      <c r="G43" s="68">
        <f>IF(E43="","",IF(VLOOKUP($A43, 'Ex Post LI &amp; Eligibility Stats'!$A$6:$N$16,G$32,FALSE)="N/A",0,VLOOKUP($A43,'Ex Post LI &amp; Eligibility Stats'!$A$6:$N$16,G$32,FALSE)*E43/1000))</f>
        <v>155.29369999999997</v>
      </c>
      <c r="H43" s="37"/>
      <c r="I43" s="67" t="str">
        <f>IF(H43="","",IF(VLOOKUP($A43, 'Ex Ante LI &amp; Eligibility Stats'!$A$6:$N$16,I$32,FALSE)="N/A",0,VLOOKUP($A43, 'Ex Ante LI &amp; Eligibility Stats'!$A$6:$N$16,I$32,FALSE)*H43/1000))</f>
        <v/>
      </c>
      <c r="J43" s="68" t="str">
        <f>IF(H43="","",IF(VLOOKUP($A43, 'Ex Post LI &amp; Eligibility Stats'!$A$6:$N$16,J$32,FALSE)="N/A",0,VLOOKUP($A43,'Ex Post LI &amp; Eligibility Stats'!$A$6:$N$16,J$32,FALSE)*H43/1000))</f>
        <v/>
      </c>
      <c r="K43" s="556"/>
      <c r="L43" s="74" t="str">
        <f>IF(K43="","",IF(VLOOKUP($A43, 'Ex Ante LI &amp; Eligibility Stats'!$A$6:$N$16,L$32,FALSE)="N/A",0,VLOOKUP($A43, 'Ex Ante LI &amp; Eligibility Stats'!$A$6:$N$16,L$32,FALSE)*K43/1000))</f>
        <v/>
      </c>
      <c r="M43" s="76" t="str">
        <f>IF(K43="","",IF(VLOOKUP($A43, 'Ex Post LI &amp; Eligibility Stats'!$A$6:$N$16,M$32,FALSE)="N/A",0,VLOOKUP($A43,'Ex Post LI &amp; Eligibility Stats'!$A$6:$N$16,M$32,FALSE)*K43/1000))</f>
        <v/>
      </c>
      <c r="N43" s="556"/>
      <c r="O43" s="74" t="str">
        <f>IF(N43="","",IF(VLOOKUP($A43, 'Ex Ante LI &amp; Eligibility Stats'!$A$6:$N$16,O$32,FALSE)="N/A",0,VLOOKUP($A43, 'Ex Ante LI &amp; Eligibility Stats'!$A$6:$N$16,O$32,FALSE)*N43/1000))</f>
        <v/>
      </c>
      <c r="P43" s="76" t="str">
        <f>IF(N43="","",IF(VLOOKUP($A43, 'Ex Post LI &amp; Eligibility Stats'!$A$6:$N$16,P$32,FALSE)="N/A",0,VLOOKUP($A43,'Ex Post LI &amp; Eligibility Stats'!$A$6:$N$16,P$32,FALSE)*N43/1000))</f>
        <v/>
      </c>
      <c r="Q43" s="556"/>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55">
        <v>16</v>
      </c>
      <c r="C44" s="67">
        <f>IF(B44="","",IF(VLOOKUP($A44, 'Ex Ante LI &amp; Eligibility Stats'!$A$6:$N$16,C$32,FALSE)="N/A",0,VLOOKUP($A44, 'Ex Ante LI &amp; Eligibility Stats'!$A$6:$N$16,C$32,FALSE)*B44/1000))</f>
        <v>0</v>
      </c>
      <c r="D44" s="68">
        <f>IF(B44="","",IF(VLOOKUP($A44, 'Ex Post LI &amp; Eligibility Stats'!$A$6:$N$16,D$32,FALSE)="N/A",0,VLOOKUP($A44,'Ex Post LI &amp; Eligibility Stats'!$A$6:$N$16,D$32,FALSE)*B44/1000))</f>
        <v>0</v>
      </c>
      <c r="E44" s="555">
        <v>16</v>
      </c>
      <c r="F44" s="67">
        <f>IF(E44="","",IF(VLOOKUP($A44, 'Ex Ante LI &amp; Eligibility Stats'!$A$6:$N$16,F$32,FALSE)="N/A",0,VLOOKUP($A44, 'Ex Ante LI &amp; Eligibility Stats'!$A$6:$N$16,F$32,FALSE)*E44/1000))</f>
        <v>0</v>
      </c>
      <c r="G44" s="68">
        <f>IF(E44="","",IF(VLOOKUP($A44, 'Ex Post LI &amp; Eligibility Stats'!$A$6:$N$16,G$32,FALSE)="N/A",0,VLOOKUP($A44,'Ex Post LI &amp; Eligibility Stats'!$A$6:$N$16,G$32,FALSE)*E44/1000))</f>
        <v>0</v>
      </c>
      <c r="H44" s="37"/>
      <c r="I44" s="67" t="str">
        <f>IF(H44="","",IF(VLOOKUP($A44, 'Ex Ante LI &amp; Eligibility Stats'!$A$6:$N$16,I$32,FALSE)="N/A",0,VLOOKUP($A44, 'Ex Ante LI &amp; Eligibility Stats'!$A$6:$N$16,I$32,FALSE)*H44/1000))</f>
        <v/>
      </c>
      <c r="J44" s="68" t="str">
        <f>IF(H44="","",IF(VLOOKUP($A44, 'Ex Post LI &amp; Eligibility Stats'!$A$6:$N$16,J$32,FALSE)="N/A",0,VLOOKUP($A44,'Ex Post LI &amp; Eligibility Stats'!$A$6:$N$16,J$32,FALSE)*H44/1000))</f>
        <v/>
      </c>
      <c r="K44" s="37"/>
      <c r="L44" s="74" t="str">
        <f>IF(K44="","",IF(VLOOKUP($A44, 'Ex Ante LI &amp; Eligibility Stats'!$A$6:$N$16,L$32,FALSE)="N/A",0,VLOOKUP($A44, 'Ex Ante LI &amp; Eligibility Stats'!$A$6:$N$16,L$32,FALSE)*K44/1000))</f>
        <v/>
      </c>
      <c r="M44" s="76" t="str">
        <f>IF(K44="","",IF(VLOOKUP($A44, 'Ex Post LI &amp; Eligibility Stats'!$A$6:$N$16,M$32,FALSE)="N/A",0,VLOOKUP($A44,'Ex Post LI &amp; Eligibility Stats'!$A$6:$N$16,M$32,FALSE)*K44/1000))</f>
        <v/>
      </c>
      <c r="N44" s="37"/>
      <c r="O44" s="74" t="str">
        <f>IF(N44="","",IF(VLOOKUP($A44, 'Ex Ante LI &amp; Eligibility Stats'!$A$6:$N$16,O$32,FALSE)="N/A",0,VLOOKUP($A44, 'Ex Ante LI &amp; Eligibility Stats'!$A$6:$N$16,O$32,FALSE)*N44/1000))</f>
        <v/>
      </c>
      <c r="P44" s="76" t="str">
        <f>IF(N44="","",IF(VLOOKUP($A44, 'Ex Post LI &amp; Eligibility Stats'!$A$6:$N$16,P$32,FALSE)="N/A",0,VLOOKUP($A44,'Ex Post LI &amp; Eligibility Stats'!$A$6:$N$16,P$32,FALSE)*N44/1000))</f>
        <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B45" s="81">
        <v>0</v>
      </c>
      <c r="C45" s="67">
        <f>IF(B45="","",IF(VLOOKUP($A45, 'Ex Ante LI &amp; Eligibility Stats'!$A$6:$N$16,C$32,FALSE)="N/A",0,VLOOKUP($A45, 'Ex Ante LI &amp; Eligibility Stats'!$A$6:$N$16,C$32,FALSE)*B45/1000))</f>
        <v>0</v>
      </c>
      <c r="D45" s="68">
        <f>IF(B45="","",IF(VLOOKUP($A45, 'Ex Post LI &amp; Eligibility Stats'!$A$6:$N$16,D$32,FALSE)="N/A",0,VLOOKUP($A45,'Ex Post LI &amp; Eligibility Stats'!$A$6:$N$16,D$32,FALSE)*B45/1000))</f>
        <v>0</v>
      </c>
      <c r="E45" s="81">
        <v>0</v>
      </c>
      <c r="F45" s="67">
        <f>IF(E45="","",IF(VLOOKUP($A45, 'Ex Ante LI &amp; Eligibility Stats'!$A$6:$N$16,F$32,FALSE)="N/A",0,VLOOKUP($A45, 'Ex Ante LI &amp; Eligibility Stats'!$A$6:$N$16,F$32,FALSE)*E45/1000))</f>
        <v>0</v>
      </c>
      <c r="G45" s="68">
        <f>IF(E45="","",IF(VLOOKUP($A45, 'Ex Post LI &amp; Eligibility Stats'!$A$6:$N$16,G$32,FALSE)="N/A",0,VLOOKUP($A45,'Ex Post LI &amp; Eligibility Stats'!$A$6:$N$16,G$32,FALSE)*E45/1000))</f>
        <v>0</v>
      </c>
      <c r="H45" s="81"/>
      <c r="I45" s="67" t="str">
        <f>IF(H45="","",IF(VLOOKUP($A45, 'Ex Ante LI &amp; Eligibility Stats'!$A$6:$N$16,I$32,FALSE)="N/A",0,VLOOKUP($A45, 'Ex Ante LI &amp; Eligibility Stats'!$A$6:$N$16,I$32,FALSE)*H45/1000))</f>
        <v/>
      </c>
      <c r="J45" s="68" t="str">
        <f>IF(H45="","",IF(VLOOKUP($A45, 'Ex Post LI &amp; Eligibility Stats'!$A$6:$N$16,J$32,FALSE)="N/A",0,VLOOKUP($A45,'Ex Post LI &amp; Eligibility Stats'!$A$6:$N$16,J$32,FALSE)*H45/1000))</f>
        <v/>
      </c>
      <c r="K45" s="81"/>
      <c r="L45" s="74" t="str">
        <f>IF(K45="","",IF(VLOOKUP($A45, 'Ex Ante LI &amp; Eligibility Stats'!$A$6:$N$16,L$32,FALSE)="N/A",0,VLOOKUP($A45, 'Ex Ante LI &amp; Eligibility Stats'!$A$6:$N$16,L$32,FALSE)*K45/1000))</f>
        <v/>
      </c>
      <c r="M45" s="76" t="str">
        <f>IF(K45="","",IF(VLOOKUP($A45, 'Ex Post LI &amp; Eligibility Stats'!$A$6:$N$16,M$32,FALSE)="N/A",0,VLOOKUP($A45,'Ex Post LI &amp; Eligibility Stats'!$A$6:$N$16,M$32,FALSE)*K45/1000))</f>
        <v/>
      </c>
      <c r="N45" s="81"/>
      <c r="O45" s="74" t="str">
        <f>IF(N45="","",IF(VLOOKUP($A45, 'Ex Ante LI &amp; Eligibility Stats'!$A$6:$N$16,O$32,FALSE)="N/A",0,VLOOKUP($A45, 'Ex Ante LI &amp; Eligibility Stats'!$A$6:$N$16,O$32,FALSE)*N45/1000))</f>
        <v/>
      </c>
      <c r="P45" s="76" t="str">
        <f>IF(N45="","",IF(VLOOKUP($A45, 'Ex Post LI &amp; Eligibility Stats'!$A$6:$N$16,P$32,FALSE)="N/A",0,VLOOKUP($A45,'Ex Post LI &amp; Eligibility Stats'!$A$6:$N$16,P$32,FALSE)*N45/1000))</f>
        <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55">
        <v>0</v>
      </c>
      <c r="C46" s="67">
        <f>IF(B46="","",IF(VLOOKUP($A46, 'Ex Ante LI &amp; Eligibility Stats'!$A$6:$N$16,C$32,FALSE)="N/A",0,VLOOKUP($A46, 'Ex Ante LI &amp; Eligibility Stats'!$A$6:$N$16,C$32,FALSE)*B46/1000))</f>
        <v>0</v>
      </c>
      <c r="D46" s="68">
        <f>IF(B46="","",IF(VLOOKUP($A46, 'Ex Post LI &amp; Eligibility Stats'!$A$6:$N$16,D$32,FALSE)="N/A",0,VLOOKUP($A46,'Ex Post LI &amp; Eligibility Stats'!$A$6:$N$16,D$32,FALSE)*B46/1000))</f>
        <v>0</v>
      </c>
      <c r="E46" s="81">
        <v>0</v>
      </c>
      <c r="F46" s="67">
        <f>IF(E46="","",IF(VLOOKUP($A46, 'Ex Ante LI &amp; Eligibility Stats'!$A$6:$N$16,F$32,FALSE)="N/A",0,VLOOKUP($A46, 'Ex Ante LI &amp; Eligibility Stats'!$A$6:$N$16,F$32,FALSE)*E46/1000))</f>
        <v>0</v>
      </c>
      <c r="G46" s="68">
        <f>IF(E46="","",IF(VLOOKUP($A46, 'Ex Post LI &amp; Eligibility Stats'!$A$6:$N$16,G$32,FALSE)="N/A",0,VLOOKUP($A46,'Ex Post LI &amp; Eligibility Stats'!$A$6:$N$16,G$32,FALSE)*E46/1000))</f>
        <v>0</v>
      </c>
      <c r="H46" s="37"/>
      <c r="I46" s="67" t="str">
        <f>IF(H46="","",IF(VLOOKUP($A46, 'Ex Ante LI &amp; Eligibility Stats'!$A$6:$N$16,I$32,FALSE)="N/A",0,VLOOKUP($A46, 'Ex Ante LI &amp; Eligibility Stats'!$A$6:$N$16,I$32,FALSE)*H46/1000))</f>
        <v/>
      </c>
      <c r="J46" s="68" t="str">
        <f>IF(H46="","",IF(VLOOKUP($A46, 'Ex Post LI &amp; Eligibility Stats'!$A$6:$N$16,J$32,FALSE)="N/A",0,VLOOKUP($A46,'Ex Post LI &amp; Eligibility Stats'!$A$6:$N$16,J$32,FALSE)*H46/1000))</f>
        <v/>
      </c>
      <c r="K46" s="37"/>
      <c r="L46" s="74" t="str">
        <f>IF(K46="","",IF(VLOOKUP($A46, 'Ex Ante LI &amp; Eligibility Stats'!$A$6:$N$16,L$32,FALSE)="N/A",0,VLOOKUP($A46, 'Ex Ante LI &amp; Eligibility Stats'!$A$6:$N$16,L$32,FALSE)*K46/1000))</f>
        <v/>
      </c>
      <c r="M46" s="76" t="str">
        <f>IF(K46="","",IF(VLOOKUP($A46, 'Ex Post LI &amp; Eligibility Stats'!$A$6:$N$16,M$32,FALSE)="N/A",0,VLOOKUP($A46,'Ex Post LI &amp; Eligibility Stats'!$A$6:$N$16,M$32,FALSE)*K46/1000))</f>
        <v/>
      </c>
      <c r="N46" s="37"/>
      <c r="O46" s="74" t="str">
        <f>IF(N46="","",IF(VLOOKUP($A46, 'Ex Ante LI &amp; Eligibility Stats'!$A$6:$N$16,O$32,FALSE)="N/A",0,VLOOKUP($A46, 'Ex Ante LI &amp; Eligibility Stats'!$A$6:$N$16,O$32,FALSE)*N46/1000))</f>
        <v/>
      </c>
      <c r="P46" s="76" t="str">
        <f>IF(N46="","",IF(VLOOKUP($A46, 'Ex Post LI &amp; Eligibility Stats'!$A$6:$N$16,P$32,FALSE)="N/A",0,VLOOKUP($A46,'Ex Post LI &amp; Eligibility Stats'!$A$6:$N$16,P$32,FALSE)*N46/1000))</f>
        <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55">
        <v>66988</v>
      </c>
      <c r="C47" s="69">
        <f>IF(B47="","",IF(VLOOKUP($A47, 'Ex Ante LI &amp; Eligibility Stats'!$A$6:$N$16,C$32,FALSE)="N/A",0,VLOOKUP($A47, 'Ex Ante LI &amp; Eligibility Stats'!$A$6:$N$16,C$32,FALSE)*B47/1000))</f>
        <v>23.525644202984001</v>
      </c>
      <c r="D47" s="68">
        <f>IF(B47="","",IF(VLOOKUP($A47, 'Ex Post LI &amp; Eligibility Stats'!$A$6:$N$16,D$32,FALSE)="N/A",0,VLOOKUP($A47,'Ex Post LI &amp; Eligibility Stats'!$A$6:$N$16,D$32,FALSE)*B47/1000))</f>
        <v>20.766279999999998</v>
      </c>
      <c r="E47" s="82">
        <v>66020</v>
      </c>
      <c r="F47" s="69">
        <f>IF(E47="","",IF(VLOOKUP($A47, 'Ex Ante LI &amp; Eligibility Stats'!$A$6:$N$16,F$32,FALSE)="N/A",0,VLOOKUP($A47, 'Ex Ante LI &amp; Eligibility Stats'!$A$6:$N$16,F$32,FALSE)*E47/1000))</f>
        <v>22.433542523800003</v>
      </c>
      <c r="G47" s="70">
        <f>IF(E47="","",IF(VLOOKUP($A47, 'Ex Post LI &amp; Eligibility Stats'!$A$6:$N$16,G$32,FALSE)="N/A",0,VLOOKUP($A47,'Ex Post LI &amp; Eligibility Stats'!$A$6:$N$16,G$32,FALSE)*E47/1000))</f>
        <v>20.466200000000001</v>
      </c>
      <c r="H47" s="80"/>
      <c r="I47" s="69" t="str">
        <f>IF(H47="","",IF(VLOOKUP($A47, 'Ex Ante LI &amp; Eligibility Stats'!$A$6:$N$16,I$32,FALSE)="N/A",0,VLOOKUP($A47, 'Ex Ante LI &amp; Eligibility Stats'!$A$6:$N$16,I$32,FALSE)*H47/1000))</f>
        <v/>
      </c>
      <c r="J47" s="70" t="str">
        <f>IF(H47="","",IF(VLOOKUP($A47, 'Ex Post LI &amp; Eligibility Stats'!$A$6:$N$16,J$32,FALSE)="N/A",0,VLOOKUP($A47,'Ex Post LI &amp; Eligibility Stats'!$A$6:$N$16,J$32,FALSE)*H47/1000))</f>
        <v/>
      </c>
      <c r="K47" s="37"/>
      <c r="L47" s="75" t="str">
        <f>IF(K47="","",IF(VLOOKUP($A47, 'Ex Ante LI &amp; Eligibility Stats'!$A$6:$N$16,L$32,FALSE)="N/A",0,VLOOKUP($A47, 'Ex Ante LI &amp; Eligibility Stats'!$A$6:$N$16,L$32,FALSE)*K47/1000))</f>
        <v/>
      </c>
      <c r="M47" s="77" t="str">
        <f>IF(K47="","",IF(VLOOKUP($A47, 'Ex Post LI &amp; Eligibility Stats'!$A$6:$N$16,M$32,FALSE)="N/A",0,VLOOKUP($A47,'Ex Post LI &amp; Eligibility Stats'!$A$6:$N$16,M$32,FALSE)*K47/1000))</f>
        <v/>
      </c>
      <c r="N47" s="37"/>
      <c r="O47" s="75" t="str">
        <f>IF(N47="","",IF(VLOOKUP($A47, 'Ex Ante LI &amp; Eligibility Stats'!$A$6:$N$16,O$32,FALSE)="N/A",0,VLOOKUP($A47, 'Ex Ante LI &amp; Eligibility Stats'!$A$6:$N$16,O$32,FALSE)*N47/1000))</f>
        <v/>
      </c>
      <c r="P47" s="77" t="str">
        <f>IF(N47="","",IF(VLOOKUP($A47, 'Ex Post LI &amp; Eligibility Stats'!$A$6:$N$16,P$32,FALSE)="N/A",0,VLOOKUP($A47,'Ex Post LI &amp; Eligibility Stats'!$A$6:$N$16,P$32,FALSE)*N47/1000))</f>
        <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f>IF(B43="","",SUM(B43:B47))</f>
        <v>67273</v>
      </c>
      <c r="C48" s="425">
        <f t="shared" ref="C48:E48" si="13">IF(C43="","",SUM(C43:C47))</f>
        <v>216.53255778298404</v>
      </c>
      <c r="D48" s="270">
        <f t="shared" si="13"/>
        <v>176.05997999999997</v>
      </c>
      <c r="E48" s="141">
        <f t="shared" si="13"/>
        <v>66305</v>
      </c>
      <c r="F48" s="142">
        <f t="shared" ref="F48:S48" si="14">IF(F43="","",SUM(F43:F47))</f>
        <v>211.50897806380004</v>
      </c>
      <c r="G48" s="143">
        <f t="shared" si="14"/>
        <v>175.75989999999996</v>
      </c>
      <c r="H48" s="195" t="str">
        <f t="shared" si="14"/>
        <v/>
      </c>
      <c r="I48" s="142" t="str">
        <f t="shared" si="14"/>
        <v/>
      </c>
      <c r="J48" s="143" t="str">
        <f t="shared" si="14"/>
        <v/>
      </c>
      <c r="K48" s="195" t="str">
        <f t="shared" si="14"/>
        <v/>
      </c>
      <c r="L48" s="428" t="str">
        <f t="shared" si="14"/>
        <v/>
      </c>
      <c r="M48" s="196" t="str">
        <f t="shared" si="14"/>
        <v/>
      </c>
      <c r="N48" s="195" t="str">
        <f t="shared" si="14"/>
        <v/>
      </c>
      <c r="O48" s="428" t="str">
        <f t="shared" si="14"/>
        <v/>
      </c>
      <c r="P48" s="196" t="str">
        <f t="shared" si="14"/>
        <v/>
      </c>
      <c r="Q48" s="195" t="str">
        <f t="shared" si="14"/>
        <v/>
      </c>
      <c r="R48" s="428" t="str">
        <f t="shared" si="14"/>
        <v/>
      </c>
      <c r="S48" s="196" t="str">
        <f t="shared" si="14"/>
        <v/>
      </c>
      <c r="T48" s="426"/>
    </row>
    <row r="49" spans="1:20" ht="15" thickTop="1">
      <c r="A49" s="535" t="s">
        <v>30</v>
      </c>
      <c r="B49" s="130"/>
      <c r="C49" s="130"/>
      <c r="D49" s="132"/>
      <c r="E49" s="130"/>
      <c r="F49" s="130"/>
      <c r="G49" s="130"/>
      <c r="H49" s="559"/>
      <c r="I49" s="130"/>
      <c r="J49" s="140"/>
      <c r="K49" s="130"/>
      <c r="L49" s="130"/>
      <c r="M49" s="140"/>
      <c r="N49" s="130"/>
      <c r="O49" s="130"/>
      <c r="P49" s="140"/>
      <c r="Q49" s="130"/>
      <c r="R49" s="130"/>
      <c r="S49" s="140"/>
      <c r="T49" s="346"/>
    </row>
    <row r="50" spans="1:20" ht="13.5" customHeight="1">
      <c r="A50" s="557" t="s">
        <v>31</v>
      </c>
      <c r="B50" s="555">
        <v>0</v>
      </c>
      <c r="C50" s="74">
        <f>IF(B50="","",IF(VLOOKUP($A50, 'Ex Ante LI &amp; Eligibility Stats'!$A$6:$N$16,C$32,FALSE)="N/A",0,VLOOKUP($A50, 'Ex Ante LI &amp; Eligibility Stats'!$A$6:$N$16,C$32,FALSE)*B50/1000))</f>
        <v>0</v>
      </c>
      <c r="D50" s="76">
        <v>0</v>
      </c>
      <c r="E50" s="81">
        <v>0</v>
      </c>
      <c r="F50" s="74">
        <f>IF(E50="","",IF(VLOOKUP($A50, 'Ex Ante LI &amp; Eligibility Stats'!$A$6:$N$16,F$32,FALSE)="N/A",0,VLOOKUP($A50, 'Ex Ante LI &amp; Eligibility Stats'!$A$6:$N$16,F$32,FALSE)*E50/1000))</f>
        <v>0</v>
      </c>
      <c r="G50" s="76">
        <v>0</v>
      </c>
      <c r="H50" s="81"/>
      <c r="I50" s="74" t="str">
        <f>IF(H50="","",IF(VLOOKUP($A50, 'Ex Ante LI &amp; Eligibility Stats'!$A$6:$N$16,I$32,FALSE)="N/A",0,VLOOKUP($A50, 'Ex Ante LI &amp; Eligibility Stats'!$A$6:$N$16,I$32,FALSE)*H50/1000))</f>
        <v/>
      </c>
      <c r="J50" s="76" t="str">
        <f>IF(H50="","",IF(VLOOKUP($A50, 'Ex Post LI &amp; Eligibility Stats'!$A$6:$N$16,J$32,FALSE)="N/A",0,VLOOKUP($A50,'Ex Post LI &amp; Eligibility Stats'!$A$6:$N$16,J$32,FALSE)*H50/1000))</f>
        <v/>
      </c>
      <c r="K50" s="81"/>
      <c r="L50" s="74" t="str">
        <f>IF(K50="","",IF(VLOOKUP($A50, 'Ex Ante LI &amp; Eligibility Stats'!$A$6:$N$16,L$32,FALSE)="N/A",0,VLOOKUP($A50, 'Ex Ante LI &amp; Eligibility Stats'!$A$6:$N$16,L$32,FALSE)*K50/1000))</f>
        <v/>
      </c>
      <c r="M50" s="76" t="str">
        <f>IF(K50="","",IF(VLOOKUP($A50, 'Ex Post LI &amp; Eligibility Stats'!$A$6:$N$16,M$32,FALSE)="N/A",0,VLOOKUP($A50,'Ex Post LI &amp; Eligibility Stats'!$A$6:$N$16,M$32,FALSE)*K50/1000))</f>
        <v/>
      </c>
      <c r="N50" s="555"/>
      <c r="O50" s="74" t="str">
        <f>IF(N50="","",IF(VLOOKUP($A50, 'Ex Ante LI &amp; Eligibility Stats'!$A$6:$N$16,O$32,FALSE)="N/A",0,VLOOKUP($A50, 'Ex Ante LI &amp; Eligibility Stats'!$A$6:$N$16,O$32,FALSE)*N50/1000))</f>
        <v/>
      </c>
      <c r="P50" s="76" t="str">
        <f>IF(N50="","",IF(VLOOKUP($A50, 'Ex Post LI &amp; Eligibility Stats'!$A$6:$N$16,P$32,FALSE)="N/A",0,VLOOKUP($A50,'Ex Post LI &amp; Eligibility Stats'!$A$6:$N$16,P$32,FALSE)*N50/1000))</f>
        <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57" t="s">
        <v>32</v>
      </c>
      <c r="B51" s="555">
        <v>607</v>
      </c>
      <c r="C51" s="74">
        <f>IF(B51="","",IF(VLOOKUP($A51, 'Ex Ante LI &amp; Eligibility Stats'!$A$6:$N$16,C$32,FALSE)="N/A",0,VLOOKUP($A51, 'Ex Ante LI &amp; Eligibility Stats'!$A$6:$N$16,C$32,FALSE)*B51/1000))</f>
        <v>20.516599999999997</v>
      </c>
      <c r="D51" s="76">
        <f>IF(B51="","",IF(VLOOKUP($A51, 'Ex Post LI &amp; Eligibility Stats'!$A$6:$N$16,D$32,FALSE)="N/A",0,VLOOKUP($A51,'Ex Post LI &amp; Eligibility Stats'!$A$6:$N$16,D$32,FALSE)*B51/1000))</f>
        <v>35.752299999999998</v>
      </c>
      <c r="E51" s="81">
        <v>642</v>
      </c>
      <c r="F51" s="74">
        <f>IF(E51="","",IF(VLOOKUP($A51, 'Ex Ante LI &amp; Eligibility Stats'!$A$6:$N$16,F$32,FALSE)="N/A",0,VLOOKUP($A51, 'Ex Ante LI &amp; Eligibility Stats'!$A$6:$N$16,F$32,FALSE)*E51/1000))</f>
        <v>21.956400000000002</v>
      </c>
      <c r="G51" s="76">
        <f>IF(E51="","",IF(VLOOKUP($A51, 'Ex Post LI &amp; Eligibility Stats'!$A$6:$N$16,G$32,FALSE)="N/A",0,VLOOKUP($A51,'Ex Post LI &amp; Eligibility Stats'!$A$6:$N$16,G$32,FALSE)*E51/1000))</f>
        <v>37.813799999999993</v>
      </c>
      <c r="H51" s="81"/>
      <c r="I51" s="74" t="str">
        <f>IF(H51="","",IF(VLOOKUP($A51, 'Ex Ante LI &amp; Eligibility Stats'!$A$6:$N$16,I$32,FALSE)="N/A",0,VLOOKUP($A51, 'Ex Ante LI &amp; Eligibility Stats'!$A$6:$N$16,I$32,FALSE)*H51/1000))</f>
        <v/>
      </c>
      <c r="J51" s="76" t="str">
        <f>IF(H51="","",IF(VLOOKUP($A51, 'Ex Post LI &amp; Eligibility Stats'!$A$6:$N$16,J$32,FALSE)="N/A",0,VLOOKUP($A51,'Ex Post LI &amp; Eligibility Stats'!$A$6:$N$16,J$32,FALSE)*H51/1000))</f>
        <v/>
      </c>
      <c r="K51" s="81"/>
      <c r="L51" s="74" t="str">
        <f>IF(K51="","",IF(VLOOKUP($A51, 'Ex Ante LI &amp; Eligibility Stats'!$A$6:$N$16,L$32,FALSE)="N/A",0,VLOOKUP($A51, 'Ex Ante LI &amp; Eligibility Stats'!$A$6:$N$16,L$32,FALSE)*K51/1000))</f>
        <v/>
      </c>
      <c r="M51" s="76" t="str">
        <f>IF(K51="","",IF(VLOOKUP($A51, 'Ex Post LI &amp; Eligibility Stats'!$A$6:$N$16,M$32,FALSE)="N/A",0,VLOOKUP($A51,'Ex Post LI &amp; Eligibility Stats'!$A$6:$N$16,M$32,FALSE)*K51/1000))</f>
        <v/>
      </c>
      <c r="N51" s="555"/>
      <c r="O51" s="74" t="str">
        <f>IF(N51="","",IF(VLOOKUP($A51, 'Ex Ante LI &amp; Eligibility Stats'!$A$6:$N$16,O$32,FALSE)="N/A",0,VLOOKUP($A51, 'Ex Ante LI &amp; Eligibility Stats'!$A$6:$N$16,O$32,FALSE)*N51/1000))</f>
        <v/>
      </c>
      <c r="P51" s="76" t="str">
        <f>IF(N51="","",IF(VLOOKUP($A51, 'Ex Post LI &amp; Eligibility Stats'!$A$6:$N$16,P$32,FALSE)="N/A",0,VLOOKUP($A51,'Ex Post LI &amp; Eligibility Stats'!$A$6:$N$16,P$32,FALSE)*N51/1000))</f>
        <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55">
        <v>1379</v>
      </c>
      <c r="C52" s="67">
        <f>IF(B52="","",IF(VLOOKUP($A52, 'Ex Ante LI &amp; Eligibility Stats'!$A$6:$N$16,C$32,FALSE)="N/A",0,VLOOKUP($A52, 'Ex Ante LI &amp; Eligibility Stats'!$A$6:$N$16,C$32,FALSE)*B52/1000))</f>
        <v>4.6870770875600005</v>
      </c>
      <c r="D52" s="163">
        <f>IF(B52="","",IF(VLOOKUP($A52, 'Ex Post LI &amp; Eligibility Stats'!$A$6:$N$16,D$32,FALSE)="N/A",0,VLOOKUP($A52,'Ex Post LI &amp; Eligibility Stats'!$A$6:$N$16,D$32,FALSE)*B52/1000))</f>
        <v>5.5849500000000001</v>
      </c>
      <c r="E52" s="81">
        <v>1400</v>
      </c>
      <c r="F52" s="81">
        <f>IF(E52="","",IF(VLOOKUP($A52, 'Ex Ante LI &amp; Eligibility Stats'!$A$6:$N$16,F$32,FALSE)="N/A",0,VLOOKUP($A52, 'Ex Ante LI &amp; Eligibility Stats'!$A$6:$N$16,F$32,FALSE)*E52/1000))</f>
        <v>5.1840736359999999</v>
      </c>
      <c r="G52" s="78">
        <f>IF(E52="","",IF(VLOOKUP($A52, 'Ex Post LI &amp; Eligibility Stats'!$A$6:$N$16,G$32,FALSE)="N/A",0,VLOOKUP($A52,'Ex Post LI &amp; Eligibility Stats'!$A$6:$N$16,G$32,FALSE)*E52/1000))</f>
        <v>5.67</v>
      </c>
      <c r="H52" s="81"/>
      <c r="I52" s="81" t="str">
        <f>IF(H52="","",IF(VLOOKUP($A52, 'Ex Ante LI &amp; Eligibility Stats'!$A$6:$N$16,I$32,FALSE)="N/A",0,VLOOKUP($A52, 'Ex Ante LI &amp; Eligibility Stats'!$A$6:$N$16,I$32,FALSE)*H52/1000))</f>
        <v/>
      </c>
      <c r="J52" s="78" t="str">
        <f>IF(H52="","",IF(VLOOKUP($A52, 'Ex Post LI &amp; Eligibility Stats'!$A$6:$N$16,J$32,FALSE)="N/A",0,VLOOKUP($A52,'Ex Post LI &amp; Eligibility Stats'!$A$6:$N$16,J$32,FALSE)*H52/1000))</f>
        <v/>
      </c>
      <c r="K52" s="81"/>
      <c r="L52" s="81" t="str">
        <f>IF(K52="","",IF(VLOOKUP($A52, 'Ex Ante LI &amp; Eligibility Stats'!$A$6:$N$16,L$32,FALSE)="N/A",0,VLOOKUP($A52, 'Ex Ante LI &amp; Eligibility Stats'!$A$6:$N$16,L$32,FALSE)*K52/1000))</f>
        <v/>
      </c>
      <c r="M52" s="78" t="str">
        <f>IF(K52="","",IF(VLOOKUP($A52, 'Ex Post LI &amp; Eligibility Stats'!$A$6:$N$16,M$32,FALSE)="N/A",0,VLOOKUP($A52,'Ex Post LI &amp; Eligibility Stats'!$A$6:$N$16,M$32,FALSE)*K52/1000))</f>
        <v/>
      </c>
      <c r="N52" s="81"/>
      <c r="O52" s="81" t="str">
        <f>IF(N52="","",IF(VLOOKUP($A52, 'Ex Ante LI &amp; Eligibility Stats'!$A$6:$N$16,O$32,FALSE)="N/A",0,VLOOKUP($A52, 'Ex Ante LI &amp; Eligibility Stats'!$A$6:$N$16,O$32,FALSE)*N52/1000))</f>
        <v/>
      </c>
      <c r="P52" s="78" t="str">
        <f>IF(N52="","",IF(VLOOKUP($A52, 'Ex Post LI &amp; Eligibility Stats'!$A$6:$N$16,P$32,FALSE)="N/A",0,VLOOKUP($A52,'Ex Post LI &amp; Eligibility Stats'!$A$6:$N$16,P$32,FALSE)*N52/1000))</f>
        <v/>
      </c>
      <c r="Q52" s="548"/>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55">
        <v>16985</v>
      </c>
      <c r="C53" s="67">
        <f>IF(B53="","",IF(VLOOKUP($A53, 'Ex Ante LI &amp; Eligibility Stats'!$A$6:$N$16,C$32,FALSE)="N/A",0,VLOOKUP($A53, 'Ex Ante LI &amp; Eligibility Stats'!$A$6:$N$16,C$32,FALSE)*B53/1000))</f>
        <v>5.4335323447600006</v>
      </c>
      <c r="D53" s="68">
        <f>IF(B53="","",IF(VLOOKUP($A53, 'Ex Post LI &amp; Eligibility Stats'!$A$6:$N$16,D$32,FALSE)="N/A",0,VLOOKUP($A53,'Ex Post LI &amp; Eligibility Stats'!$A$6:$N$16,D$32,FALSE)*B53/1000))</f>
        <v>5.6050500000000003</v>
      </c>
      <c r="E53" s="81">
        <v>16856</v>
      </c>
      <c r="F53" s="81">
        <f>IF(E53="","",IF(VLOOKUP($A53, 'Ex Ante LI &amp; Eligibility Stats'!$A$6:$N$16,F$32,FALSE)="N/A",0,VLOOKUP($A53, 'Ex Ante LI &amp; Eligibility Stats'!$A$6:$N$16,F$32,FALSE)*E53/1000))</f>
        <v>5.4691513283679996</v>
      </c>
      <c r="G53" s="76">
        <f>IF(E53="","",IF(VLOOKUP($A53, 'Ex Post LI &amp; Eligibility Stats'!$A$6:$N$16,G$32,FALSE)="N/A",0,VLOOKUP($A53,'Ex Post LI &amp; Eligibility Stats'!$A$6:$N$16,G$32,FALSE)*E53/1000))</f>
        <v>5.5624800000000008</v>
      </c>
      <c r="H53" s="81"/>
      <c r="I53" s="81" t="str">
        <f>IF(H53="","",IF(VLOOKUP($A53, 'Ex Ante LI &amp; Eligibility Stats'!$A$6:$N$16,I$32,FALSE)="N/A",0,VLOOKUP($A53, 'Ex Ante LI &amp; Eligibility Stats'!$A$6:$N$16,I$32,FALSE)*H53/1000))</f>
        <v/>
      </c>
      <c r="J53" s="78" t="str">
        <f>IF(H53="","",IF(VLOOKUP($A53, 'Ex Post LI &amp; Eligibility Stats'!$A$6:$N$16,J$32,FALSE)="N/A",0,VLOOKUP($A53,'Ex Post LI &amp; Eligibility Stats'!$A$6:$N$16,J$32,FALSE)*H53/1000))</f>
        <v/>
      </c>
      <c r="K53" s="81"/>
      <c r="L53" s="81" t="str">
        <f>IF(K53="","",IF(VLOOKUP($A53, 'Ex Ante LI &amp; Eligibility Stats'!$A$6:$N$16,L$32,FALSE)="N/A",0,VLOOKUP($A53, 'Ex Ante LI &amp; Eligibility Stats'!$A$6:$N$16,L$32,FALSE)*K53/1000))</f>
        <v/>
      </c>
      <c r="M53" s="76" t="str">
        <f>IF(K53="","",IF(VLOOKUP($A53, 'Ex Post LI &amp; Eligibility Stats'!$A$6:$N$16,M$32,FALSE)="N/A",0,VLOOKUP($A53,'Ex Post LI &amp; Eligibility Stats'!$A$6:$N$16,M$32,FALSE)*K53/1000))</f>
        <v/>
      </c>
      <c r="N53" s="81"/>
      <c r="O53" s="81" t="str">
        <f>IF(N53="","",IF(VLOOKUP($A53, 'Ex Ante LI &amp; Eligibility Stats'!$A$6:$N$16,O$32,FALSE)="N/A",0,VLOOKUP($A53, 'Ex Ante LI &amp; Eligibility Stats'!$A$6:$N$16,O$32,FALSE)*N53/1000))</f>
        <v/>
      </c>
      <c r="P53" s="76" t="str">
        <f>IF(N53="","",IF(VLOOKUP($A53, 'Ex Post LI &amp; Eligibility Stats'!$A$6:$N$16,P$32,FALSE)="N/A",0,VLOOKUP($A53,'Ex Post LI &amp; Eligibility Stats'!$A$6:$N$16,P$32,FALSE)*N53/1000))</f>
        <v/>
      </c>
      <c r="Q53" s="548"/>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55">
        <v>90166</v>
      </c>
      <c r="C54" s="67">
        <f>IF(B54="","",IF(VLOOKUP($A54, 'Ex Ante LI &amp; Eligibility Stats'!$A$6:$N$16,C$32,FALSE)="N/A",0,VLOOKUP($A54, 'Ex Ante LI &amp; Eligibility Stats'!$A$6:$N$16,C$32,FALSE)*B54/1000))</f>
        <v>2.1554667393079998</v>
      </c>
      <c r="D54" s="68">
        <f>IF(B54="","",IF(VLOOKUP($A54, 'Ex Post LI &amp; Eligibility Stats'!$A$6:$N$16,D$32,FALSE)="N/A",0,VLOOKUP($A54,'Ex Post LI &amp; Eligibility Stats'!$A$6:$N$16,D$32,FALSE)*B54/1000))</f>
        <v>1.80332</v>
      </c>
      <c r="E54" s="81">
        <v>89411</v>
      </c>
      <c r="F54" s="81">
        <f>IF(E54="","",IF(VLOOKUP($A54, 'Ex Ante LI &amp; Eligibility Stats'!$A$6:$N$16,F$32,FALSE)="N/A",0,VLOOKUP($A54, 'Ex Ante LI &amp; Eligibility Stats'!$A$6:$N$16,F$32,FALSE)*E54/1000))</f>
        <v>2.1640410774779997</v>
      </c>
      <c r="G54" s="76">
        <f>IF(E54="","",IF(VLOOKUP($A54, 'Ex Post LI &amp; Eligibility Stats'!$A$6:$N$16,G$32,FALSE)="N/A",0,VLOOKUP($A54,'Ex Post LI &amp; Eligibility Stats'!$A$6:$N$16,G$32,FALSE)*E54/1000))</f>
        <v>1.7882199999999999</v>
      </c>
      <c r="H54" s="81"/>
      <c r="I54" s="81" t="str">
        <f>IF(H54="","",IF(VLOOKUP($A54, 'Ex Ante LI &amp; Eligibility Stats'!$A$6:$N$16,I$32,FALSE)="N/A",0,VLOOKUP($A54, 'Ex Ante LI &amp; Eligibility Stats'!$A$6:$N$16,I$32,FALSE)*H54/1000))</f>
        <v/>
      </c>
      <c r="J54" s="78" t="str">
        <f>IF(H54="","",IF(VLOOKUP($A54, 'Ex Post LI &amp; Eligibility Stats'!$A$6:$N$16,J$32,FALSE)="N/A",0,VLOOKUP($A54,'Ex Post LI &amp; Eligibility Stats'!$A$6:$N$16,J$32,FALSE)*H54/1000))</f>
        <v/>
      </c>
      <c r="K54" s="81"/>
      <c r="L54" s="81" t="str">
        <f>IF(K54="","",IF(VLOOKUP($A54, 'Ex Ante LI &amp; Eligibility Stats'!$A$6:$N$16,L$32,FALSE)="N/A",0,VLOOKUP($A54, 'Ex Ante LI &amp; Eligibility Stats'!$A$6:$N$16,L$32,FALSE)*K54/1000))</f>
        <v/>
      </c>
      <c r="M54" s="76" t="str">
        <f>IF(K54="","",IF(VLOOKUP($A54, 'Ex Post LI &amp; Eligibility Stats'!$A$6:$N$16,M$32,FALSE)="N/A",0,VLOOKUP($A54,'Ex Post LI &amp; Eligibility Stats'!$A$6:$N$16,M$32,FALSE)*K54/1000))</f>
        <v/>
      </c>
      <c r="N54" s="81"/>
      <c r="O54" s="81" t="str">
        <f>IF(N54="","",IF(VLOOKUP($A54, 'Ex Ante LI &amp; Eligibility Stats'!$A$6:$N$16,O$32,FALSE)="N/A",0,VLOOKUP($A54, 'Ex Ante LI &amp; Eligibility Stats'!$A$6:$N$16,O$32,FALSE)*N54/1000))</f>
        <v/>
      </c>
      <c r="P54" s="76" t="str">
        <f>IF(N54="","",IF(VLOOKUP($A54, 'Ex Post LI &amp; Eligibility Stats'!$A$6:$N$16,P$32,FALSE)="N/A",0,VLOOKUP($A54,'Ex Post LI &amp; Eligibility Stats'!$A$6:$N$16,P$32,FALSE)*N54/1000))</f>
        <v/>
      </c>
      <c r="Q54" s="548"/>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v>45931</v>
      </c>
      <c r="C55" s="69">
        <f>IF(B55="","",IF(VLOOKUP($A55, 'Ex Ante LI &amp; Eligibility Stats'!$A$6:$N$16,C$32,FALSE)="N/A",0,VLOOKUP($A55, 'Ex Ante LI &amp; Eligibility Stats'!$A$6:$N$16,C$32,FALSE)*B55/1000))</f>
        <v>5.0524100000000001</v>
      </c>
      <c r="D55" s="70">
        <f>IF(B55="","",IF(VLOOKUP($A55, 'Ex Post LI &amp; Eligibility Stats'!$A$6:$N$16,D$32,FALSE)="N/A",0,VLOOKUP($A55,'Ex Post LI &amp; Eligibility Stats'!$A$6:$N$16,D$32,FALSE)*B55/1000))</f>
        <v>4.1337900000000003</v>
      </c>
      <c r="E55" s="109">
        <v>45957</v>
      </c>
      <c r="F55" s="82">
        <f>IF(E55="","",IF(VLOOKUP($A55, 'Ex Ante LI &amp; Eligibility Stats'!$A$6:$N$16,F$32,FALSE)="N/A",0,VLOOKUP($A55, 'Ex Ante LI &amp; Eligibility Stats'!$A$6:$N$16,F$32,FALSE)*E55/1000))</f>
        <v>4.5956999999999999</v>
      </c>
      <c r="G55" s="76">
        <f>IF(E55="","",IF(VLOOKUP($A55, 'Ex Post LI &amp; Eligibility Stats'!$A$6:$N$16,G$32,FALSE)="N/A",0,VLOOKUP($A55,'Ex Post LI &amp; Eligibility Stats'!$A$6:$N$16,G$32,FALSE)*E55/1000))</f>
        <v>4.1361300000000005</v>
      </c>
      <c r="H55" s="109"/>
      <c r="I55" s="82" t="str">
        <f>IF(H55="","",IF(VLOOKUP($A55, 'Ex Ante LI &amp; Eligibility Stats'!$A$6:$N$16,I$32,FALSE)="N/A",0,VLOOKUP($A55, 'Ex Ante LI &amp; Eligibility Stats'!$A$6:$N$16,I$32,FALSE)*H55/1000))</f>
        <v/>
      </c>
      <c r="J55" s="79" t="str">
        <f>IF(H55="","",IF(VLOOKUP($A55, 'Ex Post LI &amp; Eligibility Stats'!$A$6:$N$16,J$32,FALSE)="N/A",0,VLOOKUP($A55,'Ex Post LI &amp; Eligibility Stats'!$A$6:$N$16,J$32,FALSE)*H55/1000))</f>
        <v/>
      </c>
      <c r="K55" s="109"/>
      <c r="L55" s="82" t="str">
        <f>IF(K55="","",IF(VLOOKUP($A55, 'Ex Ante LI &amp; Eligibility Stats'!$A$6:$N$16,L$32,FALSE)="N/A",0,VLOOKUP($A55, 'Ex Ante LI &amp; Eligibility Stats'!$A$6:$N$16,L$32,FALSE)*K55/1000))</f>
        <v/>
      </c>
      <c r="M55" s="76" t="str">
        <f>IF(K55="","",IF(VLOOKUP($A55, 'Ex Post LI &amp; Eligibility Stats'!$A$6:$N$16,M$32,FALSE)="N/A",0,VLOOKUP($A55,'Ex Post LI &amp; Eligibility Stats'!$A$6:$N$16,M$32,FALSE)*K55/1000))</f>
        <v/>
      </c>
      <c r="N55" s="109"/>
      <c r="O55" s="82" t="str">
        <f>IF(N55="","",IF(VLOOKUP($A55, 'Ex Ante LI &amp; Eligibility Stats'!$A$6:$N$16,O$32,FALSE)="N/A",0,VLOOKUP($A55, 'Ex Ante LI &amp; Eligibility Stats'!$A$6:$N$16,O$32,FALSE)*N55/1000))</f>
        <v/>
      </c>
      <c r="P55" s="76" t="str">
        <f>IF(N55="","",IF(VLOOKUP($A55, 'Ex Post LI &amp; Eligibility Stats'!$A$6:$N$16,P$32,FALSE)="N/A",0,VLOOKUP($A55,'Ex Post LI &amp; Eligibility Stats'!$A$6:$N$16,P$32,FALSE)*N55/1000))</f>
        <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f>IF(B50="","",SUM(B50:B55))</f>
        <v>155068</v>
      </c>
      <c r="C56" s="159">
        <f t="shared" ref="C56:E56" si="15">IF(C50="","",SUM(C50:C55))</f>
        <v>37.845086171627997</v>
      </c>
      <c r="D56" s="160">
        <f t="shared" si="15"/>
        <v>52.879409999999993</v>
      </c>
      <c r="E56" s="141">
        <f t="shared" si="15"/>
        <v>154266</v>
      </c>
      <c r="F56" s="142">
        <f t="shared" ref="F56:S56" si="16">IF(F50="","",SUM(F50:F55))</f>
        <v>39.369366041846</v>
      </c>
      <c r="G56" s="270">
        <f t="shared" si="16"/>
        <v>54.97063</v>
      </c>
      <c r="H56" s="153" t="str">
        <f t="shared" si="16"/>
        <v/>
      </c>
      <c r="I56" s="192" t="str">
        <f t="shared" si="16"/>
        <v/>
      </c>
      <c r="J56" s="143" t="str">
        <f t="shared" si="16"/>
        <v/>
      </c>
      <c r="K56" s="153" t="str">
        <f t="shared" si="16"/>
        <v/>
      </c>
      <c r="L56" s="164" t="str">
        <f t="shared" si="16"/>
        <v/>
      </c>
      <c r="M56" s="196" t="str">
        <f t="shared" si="16"/>
        <v/>
      </c>
      <c r="N56" s="153" t="str">
        <f t="shared" si="16"/>
        <v/>
      </c>
      <c r="O56" s="164" t="str">
        <f t="shared" si="16"/>
        <v/>
      </c>
      <c r="P56" s="196" t="str">
        <f t="shared" si="16"/>
        <v/>
      </c>
      <c r="Q56" s="153" t="str">
        <f t="shared" si="16"/>
        <v/>
      </c>
      <c r="R56" s="164" t="str">
        <f t="shared" si="16"/>
        <v/>
      </c>
      <c r="S56" s="428" t="str">
        <f t="shared" si="16"/>
        <v/>
      </c>
      <c r="T56" s="271"/>
    </row>
    <row r="57" spans="1:20" s="43" customFormat="1" ht="14.25" thickTop="1" thickBot="1">
      <c r="A57" s="137" t="s">
        <v>38</v>
      </c>
      <c r="B57" s="188">
        <f>IFERROR(B48+B56,"")</f>
        <v>222341</v>
      </c>
      <c r="C57" s="189">
        <f t="shared" ref="C57:E57" si="17">IFERROR(C48+C56,"")</f>
        <v>254.37764395461204</v>
      </c>
      <c r="D57" s="144">
        <f t="shared" si="17"/>
        <v>228.93938999999995</v>
      </c>
      <c r="E57" s="190">
        <f t="shared" si="17"/>
        <v>220571</v>
      </c>
      <c r="F57" s="154">
        <f t="shared" ref="F57:S57" si="18">IFERROR(F48+F56,"")</f>
        <v>250.87834410564605</v>
      </c>
      <c r="G57" s="144">
        <f t="shared" si="18"/>
        <v>230.73052999999996</v>
      </c>
      <c r="H57" s="154" t="str">
        <f t="shared" si="18"/>
        <v/>
      </c>
      <c r="I57" s="193" t="str">
        <f t="shared" si="18"/>
        <v/>
      </c>
      <c r="J57" s="144" t="str">
        <f t="shared" si="18"/>
        <v/>
      </c>
      <c r="K57" s="154" t="str">
        <f t="shared" si="18"/>
        <v/>
      </c>
      <c r="L57" s="194" t="str">
        <f t="shared" si="18"/>
        <v/>
      </c>
      <c r="M57" s="165" t="str">
        <f t="shared" si="18"/>
        <v/>
      </c>
      <c r="N57" s="154" t="str">
        <f t="shared" si="18"/>
        <v/>
      </c>
      <c r="O57" s="194" t="str">
        <f t="shared" si="18"/>
        <v/>
      </c>
      <c r="P57" s="165" t="str">
        <f t="shared" si="18"/>
        <v/>
      </c>
      <c r="Q57" s="154" t="str">
        <f t="shared" si="18"/>
        <v/>
      </c>
      <c r="R57" s="194" t="str">
        <f t="shared" si="18"/>
        <v/>
      </c>
      <c r="S57" s="194" t="str">
        <f t="shared" si="18"/>
        <v/>
      </c>
      <c r="T57" s="231"/>
    </row>
    <row r="58" spans="1:20" ht="13.5" thickTop="1">
      <c r="A58" s="10" t="s">
        <v>47</v>
      </c>
    </row>
    <row r="59" spans="1:20" ht="68.25" customHeight="1">
      <c r="A59" s="675" t="s">
        <v>48</v>
      </c>
      <c r="B59" s="675"/>
      <c r="C59" s="675"/>
      <c r="D59" s="675"/>
      <c r="E59" s="675"/>
      <c r="F59" s="675"/>
      <c r="G59" s="675"/>
      <c r="H59" s="675"/>
      <c r="I59" s="675"/>
      <c r="J59" s="675"/>
      <c r="K59" s="675"/>
      <c r="L59" s="675"/>
      <c r="M59" s="675"/>
      <c r="N59" s="675"/>
      <c r="O59" s="675"/>
      <c r="P59" s="675"/>
      <c r="Q59" s="675"/>
      <c r="R59" s="675"/>
      <c r="S59" s="675"/>
      <c r="T59" s="675"/>
    </row>
    <row r="60" spans="1:20" s="40" customFormat="1" ht="42.4" customHeight="1">
      <c r="A60" s="679" t="s">
        <v>49</v>
      </c>
      <c r="B60" s="679"/>
      <c r="C60" s="679"/>
      <c r="D60" s="679"/>
      <c r="E60" s="679"/>
      <c r="F60" s="679"/>
      <c r="G60" s="679"/>
      <c r="H60" s="679"/>
      <c r="I60" s="679"/>
      <c r="J60" s="679"/>
      <c r="K60" s="679"/>
      <c r="L60" s="679"/>
      <c r="M60" s="679"/>
      <c r="N60" s="679"/>
      <c r="O60" s="679"/>
      <c r="P60" s="679"/>
      <c r="Q60" s="679"/>
      <c r="R60" s="679"/>
      <c r="S60" s="679"/>
      <c r="T60" s="679"/>
    </row>
    <row r="61" spans="1:20" s="40" customFormat="1" ht="44.45" customHeight="1">
      <c r="A61" s="679" t="s">
        <v>50</v>
      </c>
      <c r="B61" s="679"/>
      <c r="C61" s="679"/>
      <c r="D61" s="679"/>
      <c r="E61" s="679"/>
      <c r="F61" s="679"/>
      <c r="G61" s="679"/>
      <c r="H61" s="679"/>
      <c r="I61" s="679"/>
      <c r="J61" s="679"/>
      <c r="K61" s="679"/>
      <c r="L61" s="679"/>
      <c r="M61" s="679"/>
      <c r="N61" s="679"/>
      <c r="O61" s="679"/>
      <c r="P61" s="679"/>
      <c r="Q61" s="679"/>
      <c r="R61" s="679"/>
      <c r="S61" s="679"/>
      <c r="T61" s="679"/>
    </row>
    <row r="62" spans="1:20" s="42" customFormat="1" ht="16.899999999999999" customHeight="1">
      <c r="A62" s="678" t="s">
        <v>51</v>
      </c>
      <c r="B62" s="678"/>
      <c r="C62" s="678"/>
      <c r="D62" s="678"/>
      <c r="E62" s="678"/>
      <c r="F62" s="678"/>
      <c r="G62" s="678"/>
      <c r="H62" s="678"/>
      <c r="I62" s="678"/>
      <c r="J62" s="678"/>
      <c r="K62" s="678"/>
      <c r="L62" s="678"/>
      <c r="M62" s="678"/>
      <c r="N62" s="678"/>
      <c r="O62" s="678"/>
      <c r="P62" s="678"/>
      <c r="Q62" s="678"/>
      <c r="R62" s="678"/>
      <c r="S62" s="678"/>
      <c r="T62" s="678"/>
    </row>
    <row r="63" spans="1:20" ht="18.399999999999999" customHeight="1">
      <c r="A63" s="678" t="s">
        <v>52</v>
      </c>
      <c r="B63" s="677"/>
      <c r="C63" s="677"/>
      <c r="D63" s="677"/>
      <c r="E63" s="677"/>
      <c r="F63" s="677"/>
      <c r="G63" s="677"/>
      <c r="H63" s="677"/>
      <c r="I63" s="677"/>
      <c r="J63" s="677"/>
      <c r="K63" s="677"/>
      <c r="L63" s="677"/>
      <c r="M63" s="677"/>
      <c r="N63" s="677"/>
      <c r="O63" s="677"/>
      <c r="P63" s="677"/>
      <c r="Q63" s="677"/>
      <c r="R63" s="677"/>
      <c r="S63" s="677"/>
      <c r="T63" s="677"/>
    </row>
    <row r="64" spans="1:20" ht="18.399999999999999" customHeight="1">
      <c r="A64" s="676" t="s">
        <v>53</v>
      </c>
      <c r="B64" s="677"/>
      <c r="C64" s="677"/>
      <c r="D64" s="677"/>
      <c r="E64" s="677"/>
      <c r="F64" s="677"/>
      <c r="G64" s="677"/>
      <c r="H64" s="677"/>
      <c r="I64" s="677"/>
      <c r="J64" s="677"/>
      <c r="K64" s="677"/>
      <c r="L64" s="677"/>
      <c r="M64" s="677"/>
      <c r="N64" s="677"/>
      <c r="O64" s="677"/>
      <c r="P64" s="677"/>
      <c r="Q64" s="677"/>
      <c r="R64" s="677"/>
      <c r="S64" s="677"/>
      <c r="T64" s="677"/>
    </row>
    <row r="65" spans="1:20">
      <c r="A65" s="674"/>
      <c r="B65" s="674"/>
      <c r="C65" s="674"/>
      <c r="D65" s="674"/>
      <c r="E65" s="674"/>
      <c r="F65" s="674"/>
      <c r="G65" s="674"/>
      <c r="H65" s="674"/>
      <c r="I65" s="674"/>
      <c r="J65" s="674"/>
      <c r="K65" s="674"/>
      <c r="L65" s="674"/>
      <c r="M65" s="674"/>
      <c r="N65" s="674"/>
      <c r="O65" s="674"/>
      <c r="P65" s="674"/>
      <c r="Q65" s="674"/>
      <c r="R65" s="674"/>
      <c r="S65" s="674"/>
      <c r="T65" s="674"/>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A65:T65"/>
    <mergeCell ref="A59:T59"/>
    <mergeCell ref="A64:T64"/>
    <mergeCell ref="K33:M33"/>
    <mergeCell ref="A63:T63"/>
    <mergeCell ref="A62:T62"/>
    <mergeCell ref="Q33:S33"/>
    <mergeCell ref="B33:D33"/>
    <mergeCell ref="E33:G33"/>
    <mergeCell ref="H33:J33"/>
    <mergeCell ref="N33:P33"/>
    <mergeCell ref="A60:T60"/>
    <mergeCell ref="A61:T61"/>
    <mergeCell ref="Q6:S6"/>
    <mergeCell ref="B6:D6"/>
    <mergeCell ref="E6:G6"/>
    <mergeCell ref="H6:J6"/>
    <mergeCell ref="K6:M6"/>
    <mergeCell ref="N6:P6"/>
  </mergeCells>
  <phoneticPr fontId="22"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August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82" t="s">
        <v>54</v>
      </c>
      <c r="B1" s="683"/>
      <c r="C1" s="683"/>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84" t="s">
        <v>55</v>
      </c>
      <c r="B4" s="687" t="s">
        <v>56</v>
      </c>
      <c r="C4" s="687"/>
      <c r="D4" s="687"/>
      <c r="E4" s="687"/>
      <c r="F4" s="687"/>
      <c r="G4" s="687"/>
      <c r="H4" s="687"/>
      <c r="I4" s="687"/>
      <c r="J4" s="687"/>
      <c r="K4" s="687"/>
      <c r="L4" s="687"/>
      <c r="M4" s="687"/>
      <c r="N4" s="688" t="s">
        <v>384</v>
      </c>
      <c r="O4" s="684" t="s">
        <v>57</v>
      </c>
    </row>
    <row r="5" spans="1:15" customFormat="1" ht="37.5" customHeight="1">
      <c r="A5" s="685"/>
      <c r="B5" s="429" t="s">
        <v>5</v>
      </c>
      <c r="C5" s="429" t="s">
        <v>6</v>
      </c>
      <c r="D5" s="429" t="s">
        <v>7</v>
      </c>
      <c r="E5" s="429" t="s">
        <v>8</v>
      </c>
      <c r="F5" s="429" t="s">
        <v>9</v>
      </c>
      <c r="G5" s="429" t="s">
        <v>10</v>
      </c>
      <c r="H5" s="429" t="s">
        <v>39</v>
      </c>
      <c r="I5" s="429" t="s">
        <v>58</v>
      </c>
      <c r="J5" s="429" t="s">
        <v>59</v>
      </c>
      <c r="K5" s="429" t="s">
        <v>42</v>
      </c>
      <c r="L5" s="429" t="s">
        <v>60</v>
      </c>
      <c r="M5" s="429" t="s">
        <v>44</v>
      </c>
      <c r="N5" s="689"/>
      <c r="O5" s="685"/>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61</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62</v>
      </c>
      <c r="O7" s="433" t="s">
        <v>63</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62</v>
      </c>
      <c r="O8" s="433" t="s">
        <v>64</v>
      </c>
    </row>
    <row r="9" spans="1:15" s="71" customFormat="1" ht="44.85" customHeight="1">
      <c r="A9" s="430" t="s">
        <v>65</v>
      </c>
      <c r="B9" s="431" t="s">
        <v>19</v>
      </c>
      <c r="C9" s="431" t="s">
        <v>19</v>
      </c>
      <c r="D9" s="431" t="s">
        <v>19</v>
      </c>
      <c r="E9" s="431" t="s">
        <v>19</v>
      </c>
      <c r="F9" s="431" t="s">
        <v>19</v>
      </c>
      <c r="G9" s="431" t="s">
        <v>19</v>
      </c>
      <c r="H9" s="431" t="s">
        <v>19</v>
      </c>
      <c r="I9" s="431" t="s">
        <v>19</v>
      </c>
      <c r="J9" s="431" t="s">
        <v>19</v>
      </c>
      <c r="K9" s="431" t="s">
        <v>19</v>
      </c>
      <c r="L9" s="431" t="s">
        <v>19</v>
      </c>
      <c r="M9" s="431" t="s">
        <v>19</v>
      </c>
      <c r="N9" s="347" t="s">
        <v>62</v>
      </c>
      <c r="O9" s="433" t="s">
        <v>66</v>
      </c>
    </row>
    <row r="10" spans="1:15" s="71" customFormat="1" ht="32.25" customHeight="1">
      <c r="A10" s="430" t="s">
        <v>67</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62</v>
      </c>
      <c r="O10" s="433" t="s">
        <v>68</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69</v>
      </c>
      <c r="O11" s="693" t="s">
        <v>70</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694"/>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690" t="s">
        <v>71</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691"/>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692"/>
    </row>
    <row r="16" spans="1:15" customFormat="1" ht="42.75" customHeight="1">
      <c r="A16" s="430" t="s">
        <v>72</v>
      </c>
      <c r="B16" s="431">
        <v>0.05</v>
      </c>
      <c r="C16" s="431">
        <v>0.05</v>
      </c>
      <c r="D16" s="431">
        <v>0.02</v>
      </c>
      <c r="E16" s="431">
        <v>0.03</v>
      </c>
      <c r="F16" s="431">
        <v>0.08</v>
      </c>
      <c r="G16" s="431">
        <v>0.12</v>
      </c>
      <c r="H16" s="431">
        <v>0.11</v>
      </c>
      <c r="I16" s="431">
        <v>0.1</v>
      </c>
      <c r="J16" s="431">
        <v>0.08</v>
      </c>
      <c r="K16" s="431">
        <v>0.05</v>
      </c>
      <c r="L16" s="431">
        <v>0.04</v>
      </c>
      <c r="M16" s="431">
        <v>0.05</v>
      </c>
      <c r="N16" s="432" t="s">
        <v>73</v>
      </c>
      <c r="O16" s="438" t="s">
        <v>74</v>
      </c>
    </row>
    <row r="17" spans="1:20" s="72" customFormat="1" ht="12.6" customHeight="1">
      <c r="K17" s="33"/>
    </row>
    <row r="18" spans="1:20" s="72" customFormat="1" ht="30.75" customHeight="1">
      <c r="A18" s="686" t="s">
        <v>383</v>
      </c>
      <c r="B18" s="686"/>
      <c r="C18" s="686"/>
      <c r="D18" s="686"/>
      <c r="E18" s="686"/>
      <c r="F18" s="686"/>
      <c r="G18" s="686"/>
      <c r="H18" s="686"/>
      <c r="I18" s="686"/>
      <c r="J18" s="686"/>
      <c r="K18" s="686"/>
      <c r="L18" s="686"/>
      <c r="M18" s="686"/>
      <c r="N18" s="686"/>
      <c r="O18" s="686"/>
    </row>
    <row r="19" spans="1:20" s="128" customFormat="1" ht="21.4" customHeight="1">
      <c r="A19" s="675"/>
      <c r="B19" s="680"/>
      <c r="C19" s="680"/>
      <c r="D19" s="680"/>
      <c r="E19" s="680"/>
      <c r="F19" s="680"/>
      <c r="G19" s="680"/>
      <c r="H19" s="680"/>
      <c r="I19" s="680"/>
      <c r="J19" s="680"/>
      <c r="K19" s="681"/>
      <c r="L19" s="680"/>
      <c r="M19" s="680"/>
      <c r="N19" s="680"/>
      <c r="O19" s="680"/>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August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J23" sqref="J23"/>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82" t="s">
        <v>75</v>
      </c>
      <c r="B1" s="683"/>
      <c r="C1" s="683"/>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699" t="s">
        <v>55</v>
      </c>
      <c r="B4" s="687" t="s">
        <v>76</v>
      </c>
      <c r="C4" s="687"/>
      <c r="D4" s="687"/>
      <c r="E4" s="687"/>
      <c r="F4" s="687"/>
      <c r="G4" s="687"/>
      <c r="H4" s="687"/>
      <c r="I4" s="687"/>
      <c r="J4" s="687"/>
      <c r="K4" s="687"/>
      <c r="L4" s="687"/>
      <c r="M4" s="687"/>
      <c r="N4" s="688" t="s">
        <v>384</v>
      </c>
      <c r="O4" s="684" t="s">
        <v>57</v>
      </c>
    </row>
    <row r="5" spans="1:15" s="71" customFormat="1" ht="42.75" customHeight="1">
      <c r="A5" s="700"/>
      <c r="B5" s="427" t="s">
        <v>5</v>
      </c>
      <c r="C5" s="427" t="s">
        <v>6</v>
      </c>
      <c r="D5" s="427" t="s">
        <v>7</v>
      </c>
      <c r="E5" s="427" t="s">
        <v>8</v>
      </c>
      <c r="F5" s="427" t="s">
        <v>9</v>
      </c>
      <c r="G5" s="427" t="s">
        <v>10</v>
      </c>
      <c r="H5" s="427" t="s">
        <v>39</v>
      </c>
      <c r="I5" s="427" t="s">
        <v>58</v>
      </c>
      <c r="J5" s="427" t="s">
        <v>59</v>
      </c>
      <c r="K5" s="427" t="s">
        <v>42</v>
      </c>
      <c r="L5" s="427" t="s">
        <v>60</v>
      </c>
      <c r="M5" s="427" t="s">
        <v>44</v>
      </c>
      <c r="N5" s="689"/>
      <c r="O5" s="685"/>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61</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62</v>
      </c>
      <c r="O7" s="441" t="s">
        <v>63</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62</v>
      </c>
      <c r="O8" s="442" t="s">
        <v>77</v>
      </c>
    </row>
    <row r="9" spans="1:15" s="162" customFormat="1" ht="45.4" customHeight="1">
      <c r="A9" s="443" t="s">
        <v>65</v>
      </c>
      <c r="B9" s="440" t="s">
        <v>19</v>
      </c>
      <c r="C9" s="440" t="s">
        <v>19</v>
      </c>
      <c r="D9" s="440" t="s">
        <v>19</v>
      </c>
      <c r="E9" s="440" t="s">
        <v>19</v>
      </c>
      <c r="F9" s="440" t="s">
        <v>19</v>
      </c>
      <c r="G9" s="440" t="s">
        <v>19</v>
      </c>
      <c r="H9" s="440" t="s">
        <v>19</v>
      </c>
      <c r="I9" s="440" t="s">
        <v>19</v>
      </c>
      <c r="J9" s="440" t="s">
        <v>19</v>
      </c>
      <c r="K9" s="440" t="s">
        <v>19</v>
      </c>
      <c r="L9" s="440" t="s">
        <v>19</v>
      </c>
      <c r="M9" s="440" t="s">
        <v>19</v>
      </c>
      <c r="N9" s="347" t="s">
        <v>62</v>
      </c>
      <c r="O9" s="441" t="s">
        <v>78</v>
      </c>
    </row>
    <row r="10" spans="1:15" s="162" customFormat="1" ht="34.35" customHeight="1">
      <c r="A10" s="443" t="s">
        <v>67</v>
      </c>
      <c r="B10" s="440" t="s">
        <v>19</v>
      </c>
      <c r="C10" s="440" t="s">
        <v>19</v>
      </c>
      <c r="D10" s="440" t="s">
        <v>19</v>
      </c>
      <c r="E10" s="440" t="s">
        <v>19</v>
      </c>
      <c r="F10" s="439">
        <v>0.31</v>
      </c>
      <c r="G10" s="439">
        <v>0.31</v>
      </c>
      <c r="H10" s="439">
        <v>0.31</v>
      </c>
      <c r="I10" s="439">
        <v>0.31</v>
      </c>
      <c r="J10" s="439">
        <v>0.31</v>
      </c>
      <c r="K10" s="439">
        <v>0.31</v>
      </c>
      <c r="L10" s="440" t="s">
        <v>19</v>
      </c>
      <c r="M10" s="440" t="s">
        <v>19</v>
      </c>
      <c r="N10" s="432" t="s">
        <v>62</v>
      </c>
      <c r="O10" s="441" t="s">
        <v>68</v>
      </c>
    </row>
    <row r="11" spans="1:15" s="162" customFormat="1" ht="52.5" customHeight="1">
      <c r="A11" s="430" t="s">
        <v>79</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69</v>
      </c>
      <c r="O11" s="690" t="s">
        <v>70</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692"/>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690" t="s">
        <v>71</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691"/>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692"/>
    </row>
    <row r="16" spans="1:15" s="162" customFormat="1" ht="46.35" customHeight="1">
      <c r="A16" s="430" t="s">
        <v>72</v>
      </c>
      <c r="B16" s="439">
        <v>0.09</v>
      </c>
      <c r="C16" s="439">
        <v>0.09</v>
      </c>
      <c r="D16" s="439">
        <v>0.09</v>
      </c>
      <c r="E16" s="439">
        <v>0.09</v>
      </c>
      <c r="F16" s="439">
        <v>0.09</v>
      </c>
      <c r="G16" s="439">
        <v>0.09</v>
      </c>
      <c r="H16" s="439">
        <v>0.09</v>
      </c>
      <c r="I16" s="439">
        <v>0.09</v>
      </c>
      <c r="J16" s="439">
        <v>0.09</v>
      </c>
      <c r="K16" s="439">
        <v>0.09</v>
      </c>
      <c r="L16" s="439">
        <v>0.09</v>
      </c>
      <c r="M16" s="439">
        <v>0.09</v>
      </c>
      <c r="N16" s="432" t="s">
        <v>73</v>
      </c>
      <c r="O16" s="441" t="s">
        <v>74</v>
      </c>
    </row>
    <row r="17" spans="1:20" s="72" customFormat="1">
      <c r="K17" s="33"/>
    </row>
    <row r="18" spans="1:20" ht="44.25" customHeight="1">
      <c r="A18" s="698" t="s">
        <v>382</v>
      </c>
      <c r="B18" s="698"/>
      <c r="C18" s="698"/>
      <c r="D18" s="698"/>
      <c r="E18" s="698"/>
      <c r="F18" s="698"/>
      <c r="G18" s="698"/>
      <c r="H18" s="698"/>
      <c r="I18" s="698"/>
      <c r="J18" s="698"/>
      <c r="K18" s="698"/>
      <c r="L18" s="698"/>
      <c r="M18" s="698"/>
      <c r="N18" s="698"/>
      <c r="O18" s="698"/>
    </row>
    <row r="19" spans="1:20" s="33" customFormat="1" ht="18.399999999999999" customHeight="1">
      <c r="A19" s="698"/>
      <c r="B19" s="698"/>
      <c r="C19" s="698"/>
      <c r="D19" s="698"/>
      <c r="E19" s="698"/>
      <c r="F19" s="698"/>
      <c r="G19" s="698"/>
      <c r="H19" s="698"/>
      <c r="I19" s="698"/>
      <c r="J19" s="698"/>
      <c r="K19" s="698"/>
      <c r="L19" s="698"/>
      <c r="M19" s="698"/>
      <c r="N19" s="698"/>
      <c r="O19" s="698"/>
      <c r="P19" s="152"/>
      <c r="Q19" s="152"/>
      <c r="R19" s="152"/>
      <c r="S19" s="152"/>
      <c r="T19" s="152"/>
    </row>
    <row r="20" spans="1:20">
      <c r="A20" s="696" t="s">
        <v>80</v>
      </c>
      <c r="B20" s="697"/>
      <c r="C20" s="697"/>
      <c r="D20" s="697"/>
      <c r="E20" s="697"/>
      <c r="F20" s="697"/>
      <c r="G20" s="697"/>
      <c r="H20" s="697"/>
      <c r="I20" s="697"/>
      <c r="J20" s="697"/>
      <c r="K20" s="697"/>
      <c r="L20" s="697"/>
      <c r="M20" s="697"/>
      <c r="N20" s="697"/>
    </row>
    <row r="21" spans="1:20">
      <c r="A21" s="695"/>
      <c r="B21" s="695"/>
      <c r="C21" s="695"/>
      <c r="D21" s="695"/>
      <c r="E21" s="695"/>
      <c r="F21" s="695"/>
      <c r="G21" s="695"/>
      <c r="H21" s="695"/>
      <c r="I21" s="695"/>
      <c r="J21" s="695"/>
      <c r="K21" s="695"/>
      <c r="L21" s="695"/>
      <c r="M21" s="695"/>
      <c r="N21" s="695"/>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August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11" zoomScale="80" zoomScaleNormal="70" zoomScalePageLayoutView="80" workbookViewId="0">
      <selection activeCell="A71" sqref="A71"/>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388</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60"/>
      <c r="Y2" s="5"/>
    </row>
    <row r="3" spans="1:25" ht="13.5" thickBot="1">
      <c r="A3" s="351"/>
      <c r="B3" s="703" t="s">
        <v>81</v>
      </c>
      <c r="C3" s="704"/>
      <c r="D3" s="704"/>
      <c r="E3" s="705"/>
      <c r="F3" s="703" t="s">
        <v>82</v>
      </c>
      <c r="G3" s="704"/>
      <c r="H3" s="704"/>
      <c r="I3" s="705"/>
      <c r="J3" s="703" t="s">
        <v>83</v>
      </c>
      <c r="K3" s="704"/>
      <c r="L3" s="704"/>
      <c r="M3" s="705"/>
      <c r="N3" s="703" t="s">
        <v>84</v>
      </c>
      <c r="O3" s="704"/>
      <c r="P3" s="704"/>
      <c r="Q3" s="705"/>
      <c r="R3" s="703" t="s">
        <v>85</v>
      </c>
      <c r="S3" s="704"/>
      <c r="T3" s="704"/>
      <c r="U3" s="705"/>
      <c r="V3" s="703" t="s">
        <v>86</v>
      </c>
      <c r="W3" s="704"/>
      <c r="X3" s="704"/>
      <c r="Y3" s="705"/>
    </row>
    <row r="4" spans="1:25" ht="44.25" customHeight="1">
      <c r="A4" s="145" t="s">
        <v>87</v>
      </c>
      <c r="B4" s="125" t="s">
        <v>88</v>
      </c>
      <c r="C4" s="126" t="s">
        <v>89</v>
      </c>
      <c r="D4" s="126" t="s">
        <v>90</v>
      </c>
      <c r="E4" s="127" t="s">
        <v>91</v>
      </c>
      <c r="F4" s="125" t="s">
        <v>88</v>
      </c>
      <c r="G4" s="126" t="s">
        <v>89</v>
      </c>
      <c r="H4" s="126" t="s">
        <v>90</v>
      </c>
      <c r="I4" s="127" t="s">
        <v>91</v>
      </c>
      <c r="J4" s="125" t="s">
        <v>88</v>
      </c>
      <c r="K4" s="126" t="s">
        <v>89</v>
      </c>
      <c r="L4" s="126" t="s">
        <v>90</v>
      </c>
      <c r="M4" s="127" t="s">
        <v>91</v>
      </c>
      <c r="N4" s="125" t="s">
        <v>88</v>
      </c>
      <c r="O4" s="126" t="s">
        <v>89</v>
      </c>
      <c r="P4" s="126" t="s">
        <v>90</v>
      </c>
      <c r="Q4" s="127" t="s">
        <v>91</v>
      </c>
      <c r="R4" s="125" t="s">
        <v>88</v>
      </c>
      <c r="S4" s="126" t="s">
        <v>89</v>
      </c>
      <c r="T4" s="126" t="s">
        <v>90</v>
      </c>
      <c r="U4" s="127" t="s">
        <v>91</v>
      </c>
      <c r="V4" s="125" t="s">
        <v>88</v>
      </c>
      <c r="W4" s="126" t="s">
        <v>89</v>
      </c>
      <c r="X4" s="126" t="s">
        <v>90</v>
      </c>
      <c r="Y4" s="127" t="s">
        <v>91</v>
      </c>
    </row>
    <row r="5" spans="1:25" ht="12" customHeight="1">
      <c r="A5" s="561" t="s">
        <v>92</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93</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94</v>
      </c>
      <c r="B13" s="450">
        <v>0</v>
      </c>
      <c r="C13" s="542">
        <v>0</v>
      </c>
      <c r="D13" s="518">
        <v>0</v>
      </c>
      <c r="E13" s="543">
        <v>0</v>
      </c>
      <c r="F13" s="450">
        <v>0</v>
      </c>
      <c r="G13" s="542">
        <v>0</v>
      </c>
      <c r="H13" s="518">
        <v>0</v>
      </c>
      <c r="I13" s="543">
        <v>0</v>
      </c>
      <c r="J13" s="450">
        <v>0</v>
      </c>
      <c r="K13" s="542">
        <v>0.84</v>
      </c>
      <c r="L13" s="518">
        <v>0</v>
      </c>
      <c r="M13" s="543">
        <f>SUM(J13:L13)</f>
        <v>0.84</v>
      </c>
      <c r="N13" s="450">
        <v>0</v>
      </c>
      <c r="O13" s="542">
        <v>0</v>
      </c>
      <c r="P13" s="518">
        <v>0</v>
      </c>
      <c r="Q13" s="543">
        <v>0</v>
      </c>
      <c r="R13" s="450">
        <v>0</v>
      </c>
      <c r="S13" s="542">
        <v>0</v>
      </c>
      <c r="T13" s="518">
        <v>0</v>
      </c>
      <c r="U13" s="543">
        <v>0</v>
      </c>
      <c r="V13" s="450">
        <v>0</v>
      </c>
      <c r="W13" s="542">
        <v>0</v>
      </c>
      <c r="X13" s="518">
        <v>0</v>
      </c>
      <c r="Y13" s="543">
        <v>0</v>
      </c>
    </row>
    <row r="14" spans="1:25" ht="12" customHeight="1">
      <c r="A14" s="449" t="s">
        <v>95</v>
      </c>
      <c r="B14" s="450">
        <v>0</v>
      </c>
      <c r="C14" s="451">
        <v>0</v>
      </c>
      <c r="D14" s="518">
        <v>0</v>
      </c>
      <c r="E14" s="543">
        <v>0</v>
      </c>
      <c r="F14" s="450">
        <v>0</v>
      </c>
      <c r="G14" s="451">
        <v>0</v>
      </c>
      <c r="H14" s="518">
        <v>0</v>
      </c>
      <c r="I14" s="543">
        <v>0</v>
      </c>
      <c r="J14" s="450">
        <v>0</v>
      </c>
      <c r="K14" s="451">
        <v>0</v>
      </c>
      <c r="L14" s="518">
        <v>0</v>
      </c>
      <c r="M14" s="543">
        <f t="shared" ref="M14:M18" si="0">SUM(J14:L14)</f>
        <v>0</v>
      </c>
      <c r="N14" s="450">
        <v>0</v>
      </c>
      <c r="O14" s="451">
        <v>0</v>
      </c>
      <c r="P14" s="518">
        <v>0</v>
      </c>
      <c r="Q14" s="543">
        <v>0</v>
      </c>
      <c r="R14" s="450">
        <v>0</v>
      </c>
      <c r="S14" s="542">
        <v>0</v>
      </c>
      <c r="T14" s="518">
        <v>0</v>
      </c>
      <c r="U14" s="543">
        <v>0</v>
      </c>
      <c r="V14" s="450">
        <v>0</v>
      </c>
      <c r="W14" s="542">
        <v>0</v>
      </c>
      <c r="X14" s="518">
        <v>0</v>
      </c>
      <c r="Y14" s="543">
        <v>0</v>
      </c>
    </row>
    <row r="15" spans="1:25">
      <c r="A15" s="449" t="s">
        <v>96</v>
      </c>
      <c r="B15" s="450">
        <v>0</v>
      </c>
      <c r="C15" s="451">
        <v>0</v>
      </c>
      <c r="D15" s="518">
        <v>0</v>
      </c>
      <c r="E15" s="543">
        <v>0</v>
      </c>
      <c r="F15" s="450">
        <v>0</v>
      </c>
      <c r="G15" s="451">
        <v>0</v>
      </c>
      <c r="H15" s="518">
        <v>0</v>
      </c>
      <c r="I15" s="543">
        <v>0</v>
      </c>
      <c r="J15" s="450">
        <v>0</v>
      </c>
      <c r="K15" s="451">
        <v>0</v>
      </c>
      <c r="L15" s="518">
        <v>0</v>
      </c>
      <c r="M15" s="543">
        <f t="shared" si="0"/>
        <v>0</v>
      </c>
      <c r="N15" s="450">
        <v>0</v>
      </c>
      <c r="O15" s="451">
        <v>0</v>
      </c>
      <c r="P15" s="518">
        <v>0</v>
      </c>
      <c r="Q15" s="543">
        <v>0</v>
      </c>
      <c r="R15" s="450">
        <v>0</v>
      </c>
      <c r="S15" s="542">
        <v>0</v>
      </c>
      <c r="T15" s="518">
        <v>0</v>
      </c>
      <c r="U15" s="543">
        <v>0</v>
      </c>
      <c r="V15" s="450">
        <v>0</v>
      </c>
      <c r="W15" s="542">
        <v>0</v>
      </c>
      <c r="X15" s="518">
        <v>0</v>
      </c>
      <c r="Y15" s="543">
        <v>0</v>
      </c>
    </row>
    <row r="16" spans="1:25">
      <c r="A16" s="449" t="s">
        <v>97</v>
      </c>
      <c r="B16" s="450">
        <v>0</v>
      </c>
      <c r="C16" s="451">
        <v>0</v>
      </c>
      <c r="D16" s="518">
        <v>0</v>
      </c>
      <c r="E16" s="543">
        <v>0</v>
      </c>
      <c r="F16" s="450">
        <v>0</v>
      </c>
      <c r="G16" s="451">
        <v>0</v>
      </c>
      <c r="H16" s="518">
        <v>0</v>
      </c>
      <c r="I16" s="543">
        <v>0</v>
      </c>
      <c r="J16" s="450">
        <v>0</v>
      </c>
      <c r="K16" s="451">
        <v>0</v>
      </c>
      <c r="L16" s="518">
        <v>0</v>
      </c>
      <c r="M16" s="543">
        <f t="shared" si="0"/>
        <v>0</v>
      </c>
      <c r="N16" s="450">
        <v>0</v>
      </c>
      <c r="O16" s="451">
        <v>0</v>
      </c>
      <c r="P16" s="518">
        <v>0</v>
      </c>
      <c r="Q16" s="543">
        <v>0</v>
      </c>
      <c r="R16" s="450">
        <v>0</v>
      </c>
      <c r="S16" s="542">
        <v>0</v>
      </c>
      <c r="T16" s="518">
        <v>0</v>
      </c>
      <c r="U16" s="543">
        <v>0</v>
      </c>
      <c r="V16" s="450">
        <v>0</v>
      </c>
      <c r="W16" s="542">
        <v>0</v>
      </c>
      <c r="X16" s="518">
        <v>0</v>
      </c>
      <c r="Y16" s="543">
        <v>0</v>
      </c>
    </row>
    <row r="17" spans="1:25">
      <c r="A17" s="449" t="s">
        <v>98</v>
      </c>
      <c r="B17" s="450">
        <v>0</v>
      </c>
      <c r="C17" s="451">
        <v>0</v>
      </c>
      <c r="D17" s="518">
        <v>0</v>
      </c>
      <c r="E17" s="543">
        <v>0</v>
      </c>
      <c r="F17" s="450">
        <v>0</v>
      </c>
      <c r="G17" s="451">
        <v>0</v>
      </c>
      <c r="H17" s="518">
        <v>0</v>
      </c>
      <c r="I17" s="543">
        <v>0</v>
      </c>
      <c r="J17" s="450">
        <v>0</v>
      </c>
      <c r="K17" s="451">
        <v>0</v>
      </c>
      <c r="L17" s="518">
        <v>0</v>
      </c>
      <c r="M17" s="543">
        <f t="shared" si="0"/>
        <v>0</v>
      </c>
      <c r="N17" s="450">
        <v>0</v>
      </c>
      <c r="O17" s="451">
        <v>0</v>
      </c>
      <c r="P17" s="518">
        <v>0</v>
      </c>
      <c r="Q17" s="543">
        <v>0</v>
      </c>
      <c r="R17" s="450">
        <v>0</v>
      </c>
      <c r="S17" s="542">
        <v>0</v>
      </c>
      <c r="T17" s="518">
        <v>0</v>
      </c>
      <c r="U17" s="543">
        <v>0</v>
      </c>
      <c r="V17" s="450">
        <v>0</v>
      </c>
      <c r="W17" s="542">
        <v>0</v>
      </c>
      <c r="X17" s="518">
        <v>0</v>
      </c>
      <c r="Y17" s="543">
        <v>0</v>
      </c>
    </row>
    <row r="18" spans="1:25" ht="14.25" thickBot="1">
      <c r="A18" s="146" t="s">
        <v>99</v>
      </c>
      <c r="B18" s="510">
        <v>0</v>
      </c>
      <c r="C18" s="287">
        <v>0</v>
      </c>
      <c r="D18" s="520">
        <v>0</v>
      </c>
      <c r="E18" s="545">
        <v>0</v>
      </c>
      <c r="F18" s="510">
        <v>0</v>
      </c>
      <c r="G18" s="287">
        <v>0</v>
      </c>
      <c r="H18" s="520">
        <v>0</v>
      </c>
      <c r="I18" s="545">
        <v>0</v>
      </c>
      <c r="J18" s="510">
        <v>0</v>
      </c>
      <c r="K18" s="287">
        <v>0.125</v>
      </c>
      <c r="L18" s="520">
        <v>0</v>
      </c>
      <c r="M18" s="545">
        <f t="shared" si="0"/>
        <v>0.125</v>
      </c>
      <c r="N18" s="510">
        <v>0</v>
      </c>
      <c r="O18" s="287">
        <v>0</v>
      </c>
      <c r="P18" s="520">
        <v>0</v>
      </c>
      <c r="Q18" s="545">
        <v>0</v>
      </c>
      <c r="R18" s="510">
        <v>0</v>
      </c>
      <c r="S18" s="544">
        <v>0</v>
      </c>
      <c r="T18" s="520">
        <v>0</v>
      </c>
      <c r="U18" s="545">
        <v>0</v>
      </c>
      <c r="V18" s="510">
        <v>0</v>
      </c>
      <c r="W18" s="610">
        <v>0</v>
      </c>
      <c r="X18" s="520">
        <v>0</v>
      </c>
      <c r="Y18" s="545">
        <v>0</v>
      </c>
    </row>
    <row r="19" spans="1:25" s="13" customFormat="1" ht="16.350000000000001" customHeight="1" thickBot="1">
      <c r="A19" s="133" t="s">
        <v>100</v>
      </c>
      <c r="B19" s="519" t="s">
        <v>19</v>
      </c>
      <c r="C19" s="547">
        <f>SUM(C13:C18)</f>
        <v>0</v>
      </c>
      <c r="D19" s="516" t="s">
        <v>19</v>
      </c>
      <c r="E19" s="264">
        <f>SUM(E13:E18)</f>
        <v>0</v>
      </c>
      <c r="F19" s="519" t="s">
        <v>19</v>
      </c>
      <c r="G19" s="547">
        <f>SUM(G13:G18)</f>
        <v>0</v>
      </c>
      <c r="H19" s="516" t="s">
        <v>19</v>
      </c>
      <c r="I19" s="264">
        <f>SUM(I13:I18)</f>
        <v>0</v>
      </c>
      <c r="J19" s="519" t="s">
        <v>19</v>
      </c>
      <c r="K19" s="547">
        <f>SUM(K13:K18)</f>
        <v>0.96499999999999997</v>
      </c>
      <c r="L19" s="516" t="s">
        <v>19</v>
      </c>
      <c r="M19" s="264">
        <f>SUM(M13:M18)</f>
        <v>0.96499999999999997</v>
      </c>
      <c r="N19" s="519" t="s">
        <v>19</v>
      </c>
      <c r="O19" s="547">
        <f>SUM(O13:O18)</f>
        <v>0</v>
      </c>
      <c r="P19" s="516" t="s">
        <v>19</v>
      </c>
      <c r="Q19" s="264">
        <f>SUM(Q13:Q18)</f>
        <v>0</v>
      </c>
      <c r="R19" s="519" t="s">
        <v>19</v>
      </c>
      <c r="S19" s="547">
        <f>SUM(S13:S18)</f>
        <v>0</v>
      </c>
      <c r="T19" s="600" t="s">
        <v>19</v>
      </c>
      <c r="U19" s="264">
        <f>SUM(U13:U18)</f>
        <v>0</v>
      </c>
      <c r="V19" s="519" t="s">
        <v>19</v>
      </c>
      <c r="W19" s="547">
        <f>SUM(W13:W18)</f>
        <v>0</v>
      </c>
      <c r="X19" s="600" t="s">
        <v>19</v>
      </c>
      <c r="Y19" s="264">
        <f>SUM(Y13:Y18)</f>
        <v>0</v>
      </c>
    </row>
    <row r="20" spans="1:25" ht="1.9" hidden="1" customHeight="1">
      <c r="A20" s="562"/>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101</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46</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v>0</v>
      </c>
      <c r="S22" s="259">
        <v>0</v>
      </c>
      <c r="T22" s="259">
        <v>0</v>
      </c>
      <c r="U22" s="260">
        <v>0</v>
      </c>
      <c r="V22" s="258">
        <v>0</v>
      </c>
      <c r="W22" s="259">
        <v>0</v>
      </c>
      <c r="X22" s="259">
        <v>0</v>
      </c>
      <c r="Y22" s="260">
        <v>0</v>
      </c>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v>0</v>
      </c>
      <c r="S23" s="509">
        <v>0</v>
      </c>
      <c r="T23" s="509">
        <v>0</v>
      </c>
      <c r="U23" s="261">
        <v>0</v>
      </c>
      <c r="V23" s="450">
        <v>0</v>
      </c>
      <c r="W23" s="509">
        <v>0</v>
      </c>
      <c r="X23" s="509">
        <v>0</v>
      </c>
      <c r="Y23" s="261">
        <v>0</v>
      </c>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v>0</v>
      </c>
      <c r="S24" s="511">
        <v>0</v>
      </c>
      <c r="T24" s="511">
        <v>0</v>
      </c>
      <c r="U24" s="512">
        <v>0</v>
      </c>
      <c r="V24" s="510">
        <v>0</v>
      </c>
      <c r="W24" s="511">
        <v>0</v>
      </c>
      <c r="X24" s="511">
        <v>0</v>
      </c>
      <c r="Y24" s="512">
        <v>0</v>
      </c>
    </row>
    <row r="25" spans="1:25" s="13" customFormat="1" ht="16.350000000000001" customHeight="1" thickBot="1">
      <c r="A25" s="133" t="s">
        <v>100</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601">
        <f t="shared" ref="R25:Y25" si="4">SUM(R22:R24)</f>
        <v>0</v>
      </c>
      <c r="S25" s="601">
        <f t="shared" si="4"/>
        <v>0</v>
      </c>
      <c r="T25" s="601">
        <f t="shared" si="4"/>
        <v>0</v>
      </c>
      <c r="U25" s="601">
        <f t="shared" si="4"/>
        <v>0</v>
      </c>
      <c r="V25" s="601">
        <f t="shared" si="4"/>
        <v>0</v>
      </c>
      <c r="W25" s="601">
        <f t="shared" si="4"/>
        <v>0</v>
      </c>
      <c r="X25" s="601">
        <f t="shared" si="4"/>
        <v>0</v>
      </c>
      <c r="Y25" s="601">
        <f t="shared" si="4"/>
        <v>0</v>
      </c>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102</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103</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104</v>
      </c>
      <c r="B30" s="611" t="s">
        <v>19</v>
      </c>
      <c r="C30" s="542" t="s">
        <v>19</v>
      </c>
      <c r="D30" s="542" t="s">
        <v>19</v>
      </c>
      <c r="E30" s="543" t="s">
        <v>19</v>
      </c>
      <c r="F30" s="611" t="s">
        <v>19</v>
      </c>
      <c r="G30" s="542" t="s">
        <v>19</v>
      </c>
      <c r="H30" s="542" t="s">
        <v>19</v>
      </c>
      <c r="I30" s="543">
        <f>I22</f>
        <v>0</v>
      </c>
      <c r="J30" s="611" t="s">
        <v>19</v>
      </c>
      <c r="K30" s="542" t="s">
        <v>19</v>
      </c>
      <c r="L30" s="542" t="s">
        <v>19</v>
      </c>
      <c r="M30" s="543">
        <f>M22</f>
        <v>0</v>
      </c>
      <c r="N30" s="611" t="s">
        <v>19</v>
      </c>
      <c r="O30" s="542" t="s">
        <v>19</v>
      </c>
      <c r="P30" s="542" t="s">
        <v>19</v>
      </c>
      <c r="Q30" s="543">
        <f>Q22</f>
        <v>0</v>
      </c>
      <c r="R30" s="611" t="s">
        <v>19</v>
      </c>
      <c r="S30" s="542" t="s">
        <v>19</v>
      </c>
      <c r="T30" s="542" t="s">
        <v>19</v>
      </c>
      <c r="U30" s="543">
        <f>U22</f>
        <v>0</v>
      </c>
      <c r="V30" s="611" t="s">
        <v>19</v>
      </c>
      <c r="W30" s="542" t="s">
        <v>19</v>
      </c>
      <c r="X30" s="542" t="s">
        <v>19</v>
      </c>
      <c r="Y30" s="543">
        <f>Y22</f>
        <v>0</v>
      </c>
    </row>
    <row r="31" spans="1:25" s="13" customFormat="1" ht="15.6" customHeight="1" thickBot="1">
      <c r="A31" s="273" t="s">
        <v>100</v>
      </c>
      <c r="B31" s="612" t="s">
        <v>19</v>
      </c>
      <c r="C31" s="544" t="s">
        <v>19</v>
      </c>
      <c r="D31" s="544" t="s">
        <v>19</v>
      </c>
      <c r="E31" s="545" t="s">
        <v>19</v>
      </c>
      <c r="F31" s="612" t="s">
        <v>19</v>
      </c>
      <c r="G31" s="544" t="s">
        <v>19</v>
      </c>
      <c r="H31" s="544" t="s">
        <v>19</v>
      </c>
      <c r="I31" s="545">
        <v>0</v>
      </c>
      <c r="J31" s="612" t="s">
        <v>19</v>
      </c>
      <c r="K31" s="544" t="s">
        <v>19</v>
      </c>
      <c r="L31" s="544" t="s">
        <v>19</v>
      </c>
      <c r="M31" s="545">
        <v>0</v>
      </c>
      <c r="N31" s="612" t="s">
        <v>19</v>
      </c>
      <c r="O31" s="544" t="s">
        <v>19</v>
      </c>
      <c r="P31" s="544" t="s">
        <v>19</v>
      </c>
      <c r="Q31" s="545">
        <v>0</v>
      </c>
      <c r="R31" s="612" t="s">
        <v>19</v>
      </c>
      <c r="S31" s="544" t="s">
        <v>19</v>
      </c>
      <c r="T31" s="544" t="s">
        <v>19</v>
      </c>
      <c r="U31" s="545">
        <v>0</v>
      </c>
      <c r="V31" s="612" t="s">
        <v>19</v>
      </c>
      <c r="W31" s="544" t="s">
        <v>19</v>
      </c>
      <c r="X31" s="544" t="s">
        <v>19</v>
      </c>
      <c r="Y31" s="545">
        <v>0</v>
      </c>
    </row>
    <row r="32" spans="1:25" ht="2.1" customHeight="1">
      <c r="A32" s="112"/>
      <c r="B32" s="613"/>
      <c r="C32" s="285"/>
      <c r="D32" s="285"/>
      <c r="E32" s="614"/>
      <c r="F32" s="613"/>
      <c r="G32" s="285"/>
      <c r="H32" s="285"/>
      <c r="I32" s="614"/>
      <c r="J32" s="613"/>
      <c r="K32" s="285"/>
      <c r="L32" s="285"/>
      <c r="M32" s="614"/>
      <c r="N32" s="613"/>
      <c r="O32" s="285"/>
      <c r="P32" s="285"/>
      <c r="Q32" s="614"/>
      <c r="R32" s="613"/>
      <c r="S32" s="285"/>
      <c r="T32" s="285"/>
      <c r="U32" s="614"/>
      <c r="V32" s="613"/>
      <c r="W32" s="285"/>
      <c r="X32" s="285"/>
      <c r="Y32" s="614"/>
    </row>
    <row r="33" spans="1:25" s="56" customFormat="1" ht="16.5" customHeight="1" thickBot="1">
      <c r="A33" s="277" t="s">
        <v>105</v>
      </c>
      <c r="B33" s="615" t="s">
        <v>19</v>
      </c>
      <c r="C33" s="616" t="s">
        <v>19</v>
      </c>
      <c r="D33" s="616" t="s">
        <v>19</v>
      </c>
      <c r="E33" s="617" t="s">
        <v>19</v>
      </c>
      <c r="F33" s="615" t="s">
        <v>19</v>
      </c>
      <c r="G33" s="616" t="s">
        <v>19</v>
      </c>
      <c r="H33" s="616" t="s">
        <v>19</v>
      </c>
      <c r="I33" s="617">
        <v>0</v>
      </c>
      <c r="J33" s="615" t="s">
        <v>19</v>
      </c>
      <c r="K33" s="616" t="s">
        <v>19</v>
      </c>
      <c r="L33" s="616" t="s">
        <v>19</v>
      </c>
      <c r="M33" s="617">
        <v>0</v>
      </c>
      <c r="N33" s="615" t="s">
        <v>19</v>
      </c>
      <c r="O33" s="616" t="s">
        <v>19</v>
      </c>
      <c r="P33" s="616" t="s">
        <v>19</v>
      </c>
      <c r="Q33" s="617">
        <v>0</v>
      </c>
      <c r="R33" s="615" t="s">
        <v>19</v>
      </c>
      <c r="S33" s="616" t="s">
        <v>19</v>
      </c>
      <c r="T33" s="616" t="s">
        <v>19</v>
      </c>
      <c r="U33" s="617">
        <v>0</v>
      </c>
      <c r="V33" s="615" t="s">
        <v>19</v>
      </c>
      <c r="W33" s="616" t="s">
        <v>19</v>
      </c>
      <c r="X33" s="616" t="s">
        <v>19</v>
      </c>
      <c r="Y33" s="617">
        <v>0</v>
      </c>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703" t="s">
        <v>106</v>
      </c>
      <c r="C35" s="704"/>
      <c r="D35" s="704"/>
      <c r="E35" s="705"/>
      <c r="F35" s="703" t="s">
        <v>107</v>
      </c>
      <c r="G35" s="704"/>
      <c r="H35" s="704"/>
      <c r="I35" s="705"/>
      <c r="J35" s="703" t="s">
        <v>108</v>
      </c>
      <c r="K35" s="704"/>
      <c r="L35" s="704"/>
      <c r="M35" s="705"/>
      <c r="N35" s="703" t="s">
        <v>109</v>
      </c>
      <c r="O35" s="704"/>
      <c r="P35" s="704"/>
      <c r="Q35" s="705"/>
      <c r="R35" s="703" t="s">
        <v>110</v>
      </c>
      <c r="S35" s="704"/>
      <c r="T35" s="704"/>
      <c r="U35" s="705"/>
      <c r="V35" s="703" t="s">
        <v>111</v>
      </c>
      <c r="W35" s="704"/>
      <c r="X35" s="704"/>
      <c r="Y35" s="705"/>
    </row>
    <row r="36" spans="1:25" ht="44.25" customHeight="1">
      <c r="A36" s="147" t="s">
        <v>87</v>
      </c>
      <c r="B36" s="125" t="s">
        <v>88</v>
      </c>
      <c r="C36" s="126" t="s">
        <v>89</v>
      </c>
      <c r="D36" s="126" t="s">
        <v>90</v>
      </c>
      <c r="E36" s="127" t="s">
        <v>91</v>
      </c>
      <c r="F36" s="125" t="s">
        <v>88</v>
      </c>
      <c r="G36" s="126" t="s">
        <v>89</v>
      </c>
      <c r="H36" s="126" t="s">
        <v>90</v>
      </c>
      <c r="I36" s="127" t="s">
        <v>91</v>
      </c>
      <c r="J36" s="125" t="s">
        <v>88</v>
      </c>
      <c r="K36" s="126" t="s">
        <v>89</v>
      </c>
      <c r="L36" s="126" t="s">
        <v>90</v>
      </c>
      <c r="M36" s="127" t="s">
        <v>91</v>
      </c>
      <c r="N36" s="125" t="s">
        <v>88</v>
      </c>
      <c r="O36" s="126" t="s">
        <v>89</v>
      </c>
      <c r="P36" s="126" t="s">
        <v>90</v>
      </c>
      <c r="Q36" s="127" t="s">
        <v>91</v>
      </c>
      <c r="R36" s="125" t="s">
        <v>88</v>
      </c>
      <c r="S36" s="126" t="s">
        <v>89</v>
      </c>
      <c r="T36" s="126" t="s">
        <v>90</v>
      </c>
      <c r="U36" s="127" t="s">
        <v>91</v>
      </c>
      <c r="V36" s="125" t="s">
        <v>88</v>
      </c>
      <c r="W36" s="126" t="s">
        <v>89</v>
      </c>
      <c r="X36" s="126" t="s">
        <v>90</v>
      </c>
      <c r="Y36" s="127" t="s">
        <v>91</v>
      </c>
    </row>
    <row r="37" spans="1:25" ht="12" customHeight="1">
      <c r="A37" s="561" t="s">
        <v>92</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93</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94</v>
      </c>
      <c r="B45" s="450">
        <v>0</v>
      </c>
      <c r="C45" s="542">
        <v>0</v>
      </c>
      <c r="D45" s="518">
        <v>0</v>
      </c>
      <c r="E45" s="543">
        <v>0</v>
      </c>
      <c r="F45" s="450">
        <v>0</v>
      </c>
      <c r="G45" s="542">
        <v>0</v>
      </c>
      <c r="H45" s="518">
        <v>0</v>
      </c>
      <c r="I45" s="543">
        <v>0</v>
      </c>
      <c r="J45" s="450"/>
      <c r="K45" s="542"/>
      <c r="L45" s="518"/>
      <c r="M45" s="543"/>
      <c r="N45" s="450"/>
      <c r="O45" s="542"/>
      <c r="P45" s="518"/>
      <c r="Q45" s="543"/>
      <c r="R45" s="450"/>
      <c r="S45" s="542"/>
      <c r="T45" s="518"/>
      <c r="U45" s="543"/>
      <c r="V45" s="450"/>
      <c r="W45" s="542"/>
      <c r="X45" s="518"/>
      <c r="Y45" s="543"/>
    </row>
    <row r="46" spans="1:25">
      <c r="A46" s="449" t="s">
        <v>95</v>
      </c>
      <c r="B46" s="450">
        <v>0</v>
      </c>
      <c r="C46" s="542">
        <v>0</v>
      </c>
      <c r="D46" s="518">
        <v>0</v>
      </c>
      <c r="E46" s="543">
        <v>0</v>
      </c>
      <c r="F46" s="450">
        <v>0</v>
      </c>
      <c r="G46" s="542">
        <v>0</v>
      </c>
      <c r="H46" s="518">
        <v>0</v>
      </c>
      <c r="I46" s="543">
        <v>0</v>
      </c>
      <c r="J46" s="450"/>
      <c r="K46" s="542"/>
      <c r="L46" s="518"/>
      <c r="M46" s="543"/>
      <c r="N46" s="450"/>
      <c r="O46" s="542"/>
      <c r="P46" s="518"/>
      <c r="Q46" s="543"/>
      <c r="R46" s="450"/>
      <c r="S46" s="542"/>
      <c r="T46" s="518"/>
      <c r="U46" s="543"/>
      <c r="V46" s="450"/>
      <c r="W46" s="542"/>
      <c r="X46" s="518"/>
      <c r="Y46" s="543"/>
    </row>
    <row r="47" spans="1:25">
      <c r="A47" s="449" t="s">
        <v>96</v>
      </c>
      <c r="B47" s="450">
        <v>0</v>
      </c>
      <c r="C47" s="542">
        <v>0</v>
      </c>
      <c r="D47" s="518">
        <v>0</v>
      </c>
      <c r="E47" s="543">
        <v>0</v>
      </c>
      <c r="F47" s="450">
        <v>0</v>
      </c>
      <c r="G47" s="542">
        <v>0</v>
      </c>
      <c r="H47" s="518">
        <v>0</v>
      </c>
      <c r="I47" s="543">
        <v>0</v>
      </c>
      <c r="J47" s="450"/>
      <c r="K47" s="542"/>
      <c r="L47" s="518"/>
      <c r="M47" s="543"/>
      <c r="N47" s="450"/>
      <c r="O47" s="542"/>
      <c r="P47" s="518"/>
      <c r="Q47" s="543"/>
      <c r="R47" s="450"/>
      <c r="S47" s="542"/>
      <c r="T47" s="518"/>
      <c r="U47" s="543"/>
      <c r="V47" s="450"/>
      <c r="W47" s="542"/>
      <c r="X47" s="518"/>
      <c r="Y47" s="543"/>
    </row>
    <row r="48" spans="1:25">
      <c r="A48" s="449" t="s">
        <v>97</v>
      </c>
      <c r="B48" s="450">
        <v>0</v>
      </c>
      <c r="C48" s="542">
        <v>0</v>
      </c>
      <c r="D48" s="518">
        <v>0</v>
      </c>
      <c r="E48" s="543">
        <v>0</v>
      </c>
      <c r="F48" s="450">
        <v>0</v>
      </c>
      <c r="G48" s="542">
        <v>0</v>
      </c>
      <c r="H48" s="518">
        <v>0</v>
      </c>
      <c r="I48" s="543">
        <v>0</v>
      </c>
      <c r="J48" s="450"/>
      <c r="K48" s="542"/>
      <c r="L48" s="518"/>
      <c r="M48" s="543"/>
      <c r="N48" s="450"/>
      <c r="O48" s="542"/>
      <c r="P48" s="518"/>
      <c r="Q48" s="543"/>
      <c r="R48" s="450"/>
      <c r="S48" s="542"/>
      <c r="T48" s="518"/>
      <c r="U48" s="543"/>
      <c r="V48" s="450"/>
      <c r="W48" s="542"/>
      <c r="X48" s="518"/>
      <c r="Y48" s="543"/>
    </row>
    <row r="49" spans="1:25">
      <c r="A49" s="449" t="s">
        <v>98</v>
      </c>
      <c r="B49" s="450">
        <v>0</v>
      </c>
      <c r="C49" s="542">
        <v>0</v>
      </c>
      <c r="D49" s="518">
        <v>0</v>
      </c>
      <c r="E49" s="543">
        <v>0</v>
      </c>
      <c r="F49" s="450">
        <v>0</v>
      </c>
      <c r="G49" s="542">
        <v>0</v>
      </c>
      <c r="H49" s="518">
        <v>0</v>
      </c>
      <c r="I49" s="543">
        <v>0</v>
      </c>
      <c r="J49" s="450"/>
      <c r="K49" s="542"/>
      <c r="L49" s="518"/>
      <c r="M49" s="543"/>
      <c r="N49" s="450"/>
      <c r="O49" s="542"/>
      <c r="P49" s="518"/>
      <c r="Q49" s="543"/>
      <c r="R49" s="450"/>
      <c r="S49" s="542"/>
      <c r="T49" s="518"/>
      <c r="U49" s="543"/>
      <c r="V49" s="450"/>
      <c r="W49" s="542"/>
      <c r="X49" s="518"/>
      <c r="Y49" s="543"/>
    </row>
    <row r="50" spans="1:25" ht="14.25" thickBot="1">
      <c r="A50" s="146" t="s">
        <v>112</v>
      </c>
      <c r="B50" s="510">
        <v>0</v>
      </c>
      <c r="C50" s="544">
        <v>0</v>
      </c>
      <c r="D50" s="520">
        <v>0</v>
      </c>
      <c r="E50" s="545">
        <v>0</v>
      </c>
      <c r="F50" s="510">
        <v>0</v>
      </c>
      <c r="G50" s="544">
        <v>0</v>
      </c>
      <c r="H50" s="520">
        <v>0</v>
      </c>
      <c r="I50" s="545">
        <v>0</v>
      </c>
      <c r="J50" s="510"/>
      <c r="K50" s="544"/>
      <c r="L50" s="520"/>
      <c r="M50" s="545"/>
      <c r="N50" s="510"/>
      <c r="O50" s="544"/>
      <c r="P50" s="520"/>
      <c r="Q50" s="545"/>
      <c r="R50" s="510"/>
      <c r="S50" s="544"/>
      <c r="T50" s="520"/>
      <c r="U50" s="545"/>
      <c r="V50" s="510"/>
      <c r="W50" s="544"/>
      <c r="X50" s="520"/>
      <c r="Y50" s="545"/>
    </row>
    <row r="51" spans="1:25" s="13" customFormat="1" ht="16.350000000000001" customHeight="1" thickBot="1">
      <c r="A51" s="133" t="s">
        <v>100</v>
      </c>
      <c r="B51" s="519" t="s">
        <v>19</v>
      </c>
      <c r="C51" s="516">
        <v>0</v>
      </c>
      <c r="D51" s="516" t="s">
        <v>19</v>
      </c>
      <c r="E51" s="517">
        <v>0</v>
      </c>
      <c r="F51" s="519" t="s">
        <v>19</v>
      </c>
      <c r="G51" s="516">
        <v>0</v>
      </c>
      <c r="H51" s="516" t="s">
        <v>19</v>
      </c>
      <c r="I51" s="517">
        <v>0</v>
      </c>
      <c r="J51" s="519" t="s">
        <v>19</v>
      </c>
      <c r="K51" s="516">
        <f>SUM(K45:K50)</f>
        <v>0</v>
      </c>
      <c r="L51" s="516" t="s">
        <v>19</v>
      </c>
      <c r="M51" s="517">
        <f>SUM(M45:M50)</f>
        <v>0</v>
      </c>
      <c r="N51" s="519" t="s">
        <v>19</v>
      </c>
      <c r="O51" s="516">
        <f>SUM(O45:O50)</f>
        <v>0</v>
      </c>
      <c r="P51" s="516" t="s">
        <v>19</v>
      </c>
      <c r="Q51" s="517">
        <f>SUM(Q45:Q50)</f>
        <v>0</v>
      </c>
      <c r="R51" s="519" t="s">
        <v>19</v>
      </c>
      <c r="S51" s="516">
        <f>SUM(S45:S50)</f>
        <v>0</v>
      </c>
      <c r="T51" s="516" t="s">
        <v>19</v>
      </c>
      <c r="U51" s="517">
        <f>SUM(U45:U50)</f>
        <v>0</v>
      </c>
      <c r="V51" s="519" t="s">
        <v>19</v>
      </c>
      <c r="W51" s="547">
        <f>SUM(W45:W50)</f>
        <v>0</v>
      </c>
      <c r="X51" s="547"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101</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46</v>
      </c>
      <c r="B54" s="258">
        <v>0</v>
      </c>
      <c r="C54" s="259">
        <v>0</v>
      </c>
      <c r="D54" s="259">
        <v>0</v>
      </c>
      <c r="E54" s="260">
        <v>0</v>
      </c>
      <c r="F54" s="258">
        <v>0</v>
      </c>
      <c r="G54" s="259">
        <v>0</v>
      </c>
      <c r="H54" s="259">
        <v>0</v>
      </c>
      <c r="I54" s="260">
        <v>0</v>
      </c>
      <c r="J54" s="258" t="s">
        <v>19</v>
      </c>
      <c r="K54" s="259" t="s">
        <v>19</v>
      </c>
      <c r="L54" s="259" t="s">
        <v>19</v>
      </c>
      <c r="M54" s="260" t="s">
        <v>19</v>
      </c>
      <c r="N54" s="258" t="s">
        <v>19</v>
      </c>
      <c r="O54" s="259" t="s">
        <v>19</v>
      </c>
      <c r="P54" s="259" t="s">
        <v>19</v>
      </c>
      <c r="Q54" s="260" t="s">
        <v>19</v>
      </c>
      <c r="R54" s="258" t="s">
        <v>19</v>
      </c>
      <c r="S54" s="259" t="s">
        <v>19</v>
      </c>
      <c r="T54" s="259" t="s">
        <v>19</v>
      </c>
      <c r="U54" s="260" t="s">
        <v>19</v>
      </c>
      <c r="V54" s="258" t="s">
        <v>19</v>
      </c>
      <c r="W54" s="259" t="s">
        <v>19</v>
      </c>
      <c r="X54" s="259" t="s">
        <v>19</v>
      </c>
      <c r="Y54" s="260" t="s">
        <v>19</v>
      </c>
    </row>
    <row r="55" spans="1:25">
      <c r="A55" s="357" t="s">
        <v>25</v>
      </c>
      <c r="B55" s="450">
        <v>0</v>
      </c>
      <c r="C55" s="509">
        <v>0</v>
      </c>
      <c r="D55" s="509">
        <v>0</v>
      </c>
      <c r="E55" s="261">
        <v>0</v>
      </c>
      <c r="F55" s="450">
        <v>0</v>
      </c>
      <c r="G55" s="509">
        <v>0</v>
      </c>
      <c r="H55" s="509">
        <v>0</v>
      </c>
      <c r="I55" s="261">
        <v>0</v>
      </c>
      <c r="J55" s="450" t="s">
        <v>19</v>
      </c>
      <c r="K55" s="509" t="s">
        <v>19</v>
      </c>
      <c r="L55" s="509" t="s">
        <v>19</v>
      </c>
      <c r="M55" s="261" t="s">
        <v>19</v>
      </c>
      <c r="N55" s="450" t="s">
        <v>19</v>
      </c>
      <c r="O55" s="509" t="s">
        <v>19</v>
      </c>
      <c r="P55" s="509" t="s">
        <v>19</v>
      </c>
      <c r="Q55" s="261" t="s">
        <v>19</v>
      </c>
      <c r="R55" s="450" t="s">
        <v>19</v>
      </c>
      <c r="S55" s="509" t="s">
        <v>19</v>
      </c>
      <c r="T55" s="509" t="s">
        <v>19</v>
      </c>
      <c r="U55" s="261" t="s">
        <v>19</v>
      </c>
      <c r="V55" s="450" t="s">
        <v>19</v>
      </c>
      <c r="W55" s="509" t="s">
        <v>19</v>
      </c>
      <c r="X55" s="509" t="s">
        <v>19</v>
      </c>
      <c r="Y55" s="261" t="s">
        <v>19</v>
      </c>
    </row>
    <row r="56" spans="1:25" ht="12.75" thickBot="1">
      <c r="A56" s="296" t="s">
        <v>26</v>
      </c>
      <c r="B56" s="510">
        <v>0</v>
      </c>
      <c r="C56" s="511">
        <v>0</v>
      </c>
      <c r="D56" s="511">
        <v>0</v>
      </c>
      <c r="E56" s="512">
        <v>0</v>
      </c>
      <c r="F56" s="510">
        <v>0</v>
      </c>
      <c r="G56" s="511">
        <v>0</v>
      </c>
      <c r="H56" s="511">
        <v>0</v>
      </c>
      <c r="I56" s="512">
        <v>0</v>
      </c>
      <c r="J56" s="510" t="s">
        <v>19</v>
      </c>
      <c r="K56" s="511" t="s">
        <v>19</v>
      </c>
      <c r="L56" s="511" t="s">
        <v>19</v>
      </c>
      <c r="M56" s="512" t="s">
        <v>19</v>
      </c>
      <c r="N56" s="510" t="s">
        <v>19</v>
      </c>
      <c r="O56" s="511" t="s">
        <v>19</v>
      </c>
      <c r="P56" s="511" t="s">
        <v>19</v>
      </c>
      <c r="Q56" s="512" t="s">
        <v>19</v>
      </c>
      <c r="R56" s="510" t="s">
        <v>19</v>
      </c>
      <c r="S56" s="511" t="s">
        <v>19</v>
      </c>
      <c r="T56" s="511" t="s">
        <v>19</v>
      </c>
      <c r="U56" s="512" t="s">
        <v>19</v>
      </c>
      <c r="V56" s="510" t="s">
        <v>19</v>
      </c>
      <c r="W56" s="511" t="s">
        <v>19</v>
      </c>
      <c r="X56" s="511" t="s">
        <v>19</v>
      </c>
      <c r="Y56" s="512" t="s">
        <v>19</v>
      </c>
    </row>
    <row r="57" spans="1:25" s="13" customFormat="1" ht="16.350000000000001" customHeight="1" thickBot="1">
      <c r="A57" s="133" t="s">
        <v>100</v>
      </c>
      <c r="B57" s="601">
        <v>0</v>
      </c>
      <c r="C57" s="601">
        <v>0</v>
      </c>
      <c r="D57" s="601">
        <v>0</v>
      </c>
      <c r="E57" s="601">
        <v>0</v>
      </c>
      <c r="F57" s="601">
        <v>0</v>
      </c>
      <c r="G57" s="601">
        <v>0</v>
      </c>
      <c r="H57" s="601">
        <v>0</v>
      </c>
      <c r="I57" s="601">
        <v>0</v>
      </c>
      <c r="J57" s="519" t="s">
        <v>19</v>
      </c>
      <c r="K57" s="519" t="s">
        <v>19</v>
      </c>
      <c r="L57" s="519" t="s">
        <v>19</v>
      </c>
      <c r="M57" s="519" t="s">
        <v>19</v>
      </c>
      <c r="N57" s="519" t="s">
        <v>19</v>
      </c>
      <c r="O57" s="519" t="s">
        <v>19</v>
      </c>
      <c r="P57" s="519" t="s">
        <v>19</v>
      </c>
      <c r="Q57" s="519" t="s">
        <v>19</v>
      </c>
      <c r="R57" s="519" t="s">
        <v>19</v>
      </c>
      <c r="S57" s="519" t="s">
        <v>19</v>
      </c>
      <c r="T57" s="519" t="s">
        <v>19</v>
      </c>
      <c r="U57" s="519" t="s">
        <v>19</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102</v>
      </c>
      <c r="B59" s="515" t="s">
        <v>19</v>
      </c>
      <c r="C59" s="516">
        <v>0</v>
      </c>
      <c r="D59" s="516" t="s">
        <v>19</v>
      </c>
      <c r="E59" s="517">
        <v>0</v>
      </c>
      <c r="F59" s="515" t="s">
        <v>19</v>
      </c>
      <c r="G59" s="516">
        <v>0</v>
      </c>
      <c r="H59" s="516" t="s">
        <v>19</v>
      </c>
      <c r="I59" s="517">
        <v>0</v>
      </c>
      <c r="J59" s="515" t="s">
        <v>19</v>
      </c>
      <c r="K59" s="516">
        <f>K51</f>
        <v>0</v>
      </c>
      <c r="L59" s="516" t="s">
        <v>19</v>
      </c>
      <c r="M59" s="517">
        <f>M51</f>
        <v>0</v>
      </c>
      <c r="N59" s="515" t="s">
        <v>19</v>
      </c>
      <c r="O59" s="516">
        <f>O51</f>
        <v>0</v>
      </c>
      <c r="P59" s="516" t="s">
        <v>19</v>
      </c>
      <c r="Q59" s="517">
        <f>Q51</f>
        <v>0</v>
      </c>
      <c r="R59" s="515" t="s">
        <v>19</v>
      </c>
      <c r="S59" s="516">
        <f>S51</f>
        <v>0</v>
      </c>
      <c r="T59" s="516" t="s">
        <v>19</v>
      </c>
      <c r="U59" s="517">
        <f>U51</f>
        <v>0</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103</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104</v>
      </c>
      <c r="B62" s="647" t="s">
        <v>19</v>
      </c>
      <c r="C62" s="648" t="s">
        <v>19</v>
      </c>
      <c r="D62" s="648" t="s">
        <v>19</v>
      </c>
      <c r="E62" s="649">
        <v>0</v>
      </c>
      <c r="F62" s="658" t="s">
        <v>19</v>
      </c>
      <c r="G62" s="659" t="s">
        <v>19</v>
      </c>
      <c r="H62" s="659" t="s">
        <v>19</v>
      </c>
      <c r="I62" s="660">
        <v>0</v>
      </c>
      <c r="J62" s="452"/>
      <c r="K62" s="453"/>
      <c r="L62" s="453"/>
      <c r="M62" s="272"/>
      <c r="N62" s="452"/>
      <c r="O62" s="453"/>
      <c r="P62" s="453"/>
      <c r="Q62" s="272"/>
      <c r="R62" s="452"/>
      <c r="S62" s="453"/>
      <c r="T62" s="453"/>
      <c r="U62" s="272"/>
      <c r="V62" s="452"/>
      <c r="W62" s="453"/>
      <c r="X62" s="453"/>
      <c r="Y62" s="272"/>
    </row>
    <row r="63" spans="1:25" s="13" customFormat="1" ht="15.6" customHeight="1" thickBot="1">
      <c r="A63" s="282" t="s">
        <v>100</v>
      </c>
      <c r="B63" s="650" t="s">
        <v>19</v>
      </c>
      <c r="C63" s="651" t="s">
        <v>19</v>
      </c>
      <c r="D63" s="651" t="s">
        <v>19</v>
      </c>
      <c r="E63" s="652">
        <v>0</v>
      </c>
      <c r="F63" s="661" t="s">
        <v>19</v>
      </c>
      <c r="G63" s="662" t="s">
        <v>19</v>
      </c>
      <c r="H63" s="662" t="s">
        <v>19</v>
      </c>
      <c r="I63" s="663">
        <v>0</v>
      </c>
      <c r="J63" s="274"/>
      <c r="K63" s="275"/>
      <c r="L63" s="275"/>
      <c r="M63" s="276"/>
      <c r="N63" s="274"/>
      <c r="O63" s="275"/>
      <c r="P63" s="275"/>
      <c r="Q63" s="276"/>
      <c r="R63" s="274"/>
      <c r="S63" s="275"/>
      <c r="T63" s="275"/>
      <c r="U63" s="276"/>
      <c r="V63" s="274"/>
      <c r="W63" s="275"/>
      <c r="X63" s="275"/>
      <c r="Y63" s="276"/>
    </row>
    <row r="64" spans="1:25" ht="2.1" customHeight="1">
      <c r="A64" s="112"/>
      <c r="B64" s="653"/>
      <c r="C64" s="654"/>
      <c r="D64" s="654"/>
      <c r="E64" s="655"/>
      <c r="F64" s="653"/>
      <c r="G64" s="654"/>
      <c r="H64" s="654"/>
      <c r="I64" s="655"/>
      <c r="J64" s="122"/>
      <c r="K64" s="123"/>
      <c r="L64" s="123"/>
      <c r="M64" s="124"/>
      <c r="N64" s="122"/>
      <c r="O64" s="123"/>
      <c r="P64" s="123"/>
      <c r="Q64" s="124"/>
      <c r="R64" s="122"/>
      <c r="S64" s="123"/>
      <c r="T64" s="123"/>
      <c r="U64" s="124"/>
      <c r="V64" s="122"/>
      <c r="W64" s="123"/>
      <c r="X64" s="123"/>
      <c r="Y64" s="124"/>
    </row>
    <row r="65" spans="1:25" s="56" customFormat="1" ht="16.5" customHeight="1" thickBot="1">
      <c r="A65" s="277" t="s">
        <v>105</v>
      </c>
      <c r="B65" s="656" t="s">
        <v>19</v>
      </c>
      <c r="C65" s="657" t="s">
        <v>19</v>
      </c>
      <c r="D65" s="657" t="s">
        <v>19</v>
      </c>
      <c r="E65" s="517">
        <v>0</v>
      </c>
      <c r="F65" s="615" t="s">
        <v>19</v>
      </c>
      <c r="G65" s="616" t="s">
        <v>19</v>
      </c>
      <c r="H65" s="616" t="s">
        <v>19</v>
      </c>
      <c r="I65" s="617">
        <v>0</v>
      </c>
      <c r="J65" s="278"/>
      <c r="K65" s="279"/>
      <c r="L65" s="279"/>
      <c r="M65" s="280"/>
      <c r="N65" s="278"/>
      <c r="O65" s="279"/>
      <c r="P65" s="279"/>
      <c r="Q65" s="280"/>
      <c r="R65" s="278"/>
      <c r="S65" s="279"/>
      <c r="T65" s="279"/>
      <c r="U65" s="280"/>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702" t="s">
        <v>113</v>
      </c>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row>
    <row r="68" spans="1:25" s="57" customFormat="1" ht="17.45" customHeight="1">
      <c r="A68" s="701" t="s">
        <v>114</v>
      </c>
      <c r="B68" s="701"/>
      <c r="C68" s="701"/>
      <c r="D68" s="701"/>
      <c r="E68" s="701"/>
      <c r="F68" s="701"/>
      <c r="G68" s="701"/>
      <c r="H68" s="701"/>
      <c r="I68" s="701"/>
      <c r="J68" s="701"/>
      <c r="K68" s="701"/>
      <c r="L68" s="701"/>
      <c r="M68" s="701"/>
      <c r="N68" s="701"/>
      <c r="O68" s="701"/>
      <c r="P68" s="701"/>
      <c r="Q68" s="701"/>
      <c r="R68" s="701"/>
      <c r="S68" s="701"/>
      <c r="T68" s="701"/>
      <c r="U68" s="701"/>
      <c r="V68" s="701"/>
      <c r="W68" s="701"/>
      <c r="X68" s="701"/>
      <c r="Y68" s="701"/>
    </row>
    <row r="69" spans="1:25" ht="15">
      <c r="A69" s="701" t="s">
        <v>115</v>
      </c>
      <c r="B69" s="701"/>
      <c r="C69" s="701"/>
      <c r="D69" s="701"/>
      <c r="E69" s="701"/>
      <c r="F69" s="701"/>
      <c r="G69" s="701"/>
      <c r="H69" s="701"/>
      <c r="I69" s="701"/>
      <c r="J69" s="701"/>
      <c r="K69" s="701"/>
      <c r="L69" s="701"/>
      <c r="M69" s="701"/>
      <c r="N69" s="701"/>
      <c r="O69" s="701"/>
      <c r="P69" s="701"/>
      <c r="Q69" s="701"/>
      <c r="R69" s="701"/>
      <c r="S69" s="701"/>
      <c r="T69" s="701"/>
      <c r="U69" s="701"/>
      <c r="V69" s="701"/>
      <c r="W69" s="701"/>
      <c r="X69" s="701"/>
      <c r="Y69" s="701"/>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August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6" zoomScale="90" zoomScaleNormal="70" zoomScalePageLayoutView="90" workbookViewId="0">
      <selection activeCell="B50" sqref="B50:S50"/>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116</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117</v>
      </c>
      <c r="C6" s="457" t="s">
        <v>118</v>
      </c>
      <c r="D6" s="458" t="s">
        <v>119</v>
      </c>
      <c r="E6" s="455" t="s">
        <v>7</v>
      </c>
      <c r="F6" s="455" t="s">
        <v>8</v>
      </c>
      <c r="G6" s="455" t="s">
        <v>9</v>
      </c>
      <c r="H6" s="455" t="s">
        <v>10</v>
      </c>
      <c r="I6" s="455" t="s">
        <v>39</v>
      </c>
      <c r="J6" s="455" t="s">
        <v>40</v>
      </c>
      <c r="K6" s="458" t="s">
        <v>41</v>
      </c>
      <c r="L6" s="458" t="s">
        <v>42</v>
      </c>
      <c r="M6" s="455" t="s">
        <v>43</v>
      </c>
      <c r="N6" s="362" t="s">
        <v>44</v>
      </c>
      <c r="O6" s="456" t="s">
        <v>120</v>
      </c>
      <c r="P6" s="456" t="s">
        <v>121</v>
      </c>
      <c r="Q6" s="363" t="s">
        <v>122</v>
      </c>
      <c r="R6" s="456" t="s">
        <v>123</v>
      </c>
      <c r="S6" s="456" t="s">
        <v>124</v>
      </c>
    </row>
    <row r="7" spans="1:24">
      <c r="B7" s="297" t="s">
        <v>125</v>
      </c>
      <c r="C7" s="563"/>
      <c r="D7" s="364"/>
      <c r="E7" s="114"/>
      <c r="F7" s="364"/>
      <c r="G7" s="298"/>
      <c r="H7" s="298"/>
      <c r="I7" s="298"/>
      <c r="J7" s="298"/>
      <c r="K7" s="298"/>
      <c r="L7" s="298"/>
      <c r="M7" s="298"/>
      <c r="N7" s="365"/>
      <c r="O7" s="59"/>
      <c r="P7" s="59"/>
      <c r="Q7" s="365"/>
      <c r="R7" s="298"/>
      <c r="S7" s="366"/>
    </row>
    <row r="8" spans="1:24" ht="12.75">
      <c r="A8" s="10" t="s">
        <v>126</v>
      </c>
      <c r="B8" s="299" t="s">
        <v>127</v>
      </c>
      <c r="C8" s="298">
        <v>369795.24</v>
      </c>
      <c r="D8" s="298">
        <v>489664.83</v>
      </c>
      <c r="E8" s="114">
        <v>966567.08</v>
      </c>
      <c r="F8" s="298">
        <v>796216.72000000009</v>
      </c>
      <c r="G8" s="114">
        <v>870769.62000000011</v>
      </c>
      <c r="H8" s="298">
        <v>665294</v>
      </c>
      <c r="I8" s="298">
        <v>1012090</v>
      </c>
      <c r="J8" s="298">
        <v>1496341.22</v>
      </c>
      <c r="K8" s="298"/>
      <c r="L8" s="298"/>
      <c r="M8" s="298"/>
      <c r="N8" s="58"/>
      <c r="O8" s="58">
        <f>SUM(C8:N8)</f>
        <v>6666738.71</v>
      </c>
      <c r="P8" s="58">
        <f>O8</f>
        <v>6666738.71</v>
      </c>
      <c r="Q8" s="106">
        <f>5759000+637000</f>
        <v>6396000</v>
      </c>
      <c r="R8" s="300"/>
      <c r="S8" s="301">
        <f>+(P8+'Incentives 2023'!O12)/(Q8+R8)</f>
        <v>1.1104969715447155</v>
      </c>
      <c r="X8" s="10"/>
    </row>
    <row r="9" spans="1:24" ht="12.75">
      <c r="A9" s="10"/>
      <c r="B9" s="299" t="s">
        <v>128</v>
      </c>
      <c r="C9" s="298">
        <v>6175.73</v>
      </c>
      <c r="D9" s="298">
        <v>3247.94</v>
      </c>
      <c r="E9" s="114">
        <v>24961.359999999997</v>
      </c>
      <c r="F9" s="298">
        <v>6333.09</v>
      </c>
      <c r="G9" s="114">
        <v>18679.649999999998</v>
      </c>
      <c r="H9" s="298">
        <v>14845.87</v>
      </c>
      <c r="I9" s="298">
        <v>11618</v>
      </c>
      <c r="J9" s="298">
        <v>60084.899999999994</v>
      </c>
      <c r="K9" s="298"/>
      <c r="L9" s="298"/>
      <c r="M9" s="298"/>
      <c r="N9" s="58"/>
      <c r="O9" s="58">
        <f>SUM(C9:N9)</f>
        <v>145946.53999999998</v>
      </c>
      <c r="P9" s="58">
        <f t="shared" ref="P9:P10" si="0">O9</f>
        <v>145946.53999999998</v>
      </c>
      <c r="Q9" s="106">
        <f>566000+31788000</f>
        <v>32354000</v>
      </c>
      <c r="R9" s="300"/>
      <c r="S9" s="301">
        <f>+(P9+'Incentives 2023'!O8)/(Q9+R9)</f>
        <v>0.23998459108610992</v>
      </c>
      <c r="X9" s="10"/>
    </row>
    <row r="10" spans="1:24" ht="12.75">
      <c r="A10" s="10" t="s">
        <v>129</v>
      </c>
      <c r="B10" s="302" t="s">
        <v>130</v>
      </c>
      <c r="C10" s="298">
        <v>34355.26</v>
      </c>
      <c r="D10" s="298">
        <v>21180.37</v>
      </c>
      <c r="E10" s="114">
        <v>55794.16</v>
      </c>
      <c r="F10" s="298">
        <v>19068.330000000002</v>
      </c>
      <c r="G10" s="114">
        <v>57961.590000000004</v>
      </c>
      <c r="H10" s="298">
        <v>49770.29</v>
      </c>
      <c r="I10" s="298">
        <v>38275</v>
      </c>
      <c r="J10" s="298">
        <v>45037.97</v>
      </c>
      <c r="K10" s="298"/>
      <c r="L10" s="298"/>
      <c r="M10" s="298"/>
      <c r="N10" s="58"/>
      <c r="O10" s="58">
        <f>SUM(C10:N10)</f>
        <v>321442.96999999997</v>
      </c>
      <c r="P10" s="58">
        <f t="shared" si="0"/>
        <v>321442.96999999997</v>
      </c>
      <c r="Q10" s="106">
        <f>538678.356091723+3439000</f>
        <v>3977678.3560917228</v>
      </c>
      <c r="R10" s="303"/>
      <c r="S10" s="301">
        <f>+(P10+'Incentives 2023'!O9)/(Q10+R10)</f>
        <v>0.56131373884985747</v>
      </c>
      <c r="X10" s="10"/>
    </row>
    <row r="11" spans="1:24" ht="12.75">
      <c r="A11" s="10"/>
      <c r="B11" s="459" t="s">
        <v>131</v>
      </c>
      <c r="C11" s="460">
        <f>SUM(C8:C10)</f>
        <v>410326.23</v>
      </c>
      <c r="D11" s="460">
        <f>SUM(D8:D10)</f>
        <v>514093.14</v>
      </c>
      <c r="E11" s="460">
        <f>SUM(E8:E10)</f>
        <v>1047322.6</v>
      </c>
      <c r="F11" s="460">
        <f t="shared" ref="F11:R11" si="1">SUM(F8:F10)</f>
        <v>821618.14</v>
      </c>
      <c r="G11" s="460">
        <f t="shared" si="1"/>
        <v>947410.8600000001</v>
      </c>
      <c r="H11" s="460">
        <f t="shared" si="1"/>
        <v>729910.16</v>
      </c>
      <c r="I11" s="460">
        <f t="shared" si="1"/>
        <v>1061983</v>
      </c>
      <c r="J11" s="460">
        <f t="shared" si="1"/>
        <v>1601464.0899999999</v>
      </c>
      <c r="K11" s="460">
        <f t="shared" si="1"/>
        <v>0</v>
      </c>
      <c r="L11" s="460">
        <f t="shared" si="1"/>
        <v>0</v>
      </c>
      <c r="M11" s="460">
        <f t="shared" si="1"/>
        <v>0</v>
      </c>
      <c r="N11" s="460">
        <f t="shared" si="1"/>
        <v>0</v>
      </c>
      <c r="O11" s="367">
        <f t="shared" si="1"/>
        <v>7134128.2199999997</v>
      </c>
      <c r="P11" s="367">
        <f t="shared" si="1"/>
        <v>7134128.2199999997</v>
      </c>
      <c r="Q11" s="367">
        <f t="shared" si="1"/>
        <v>42727678.356091723</v>
      </c>
      <c r="R11" s="367">
        <f t="shared" si="1"/>
        <v>0</v>
      </c>
      <c r="S11" s="461">
        <f>+P11/Q11</f>
        <v>0.16696737324561142</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132</v>
      </c>
      <c r="C13" s="298"/>
      <c r="D13" s="298"/>
      <c r="E13" s="114"/>
      <c r="F13" s="298"/>
      <c r="G13" s="298"/>
      <c r="H13" s="298"/>
      <c r="I13" s="298"/>
      <c r="J13" s="298"/>
      <c r="K13" s="298"/>
      <c r="L13" s="298"/>
      <c r="M13" s="298"/>
      <c r="N13" s="58" t="s">
        <v>133</v>
      </c>
      <c r="O13" s="58"/>
      <c r="P13" s="58"/>
      <c r="Q13" s="58"/>
      <c r="R13" s="298"/>
      <c r="S13" s="301"/>
      <c r="X13" s="10"/>
    </row>
    <row r="14" spans="1:24" ht="12.75">
      <c r="A14" s="10" t="s">
        <v>134</v>
      </c>
      <c r="B14" s="299" t="s">
        <v>135</v>
      </c>
      <c r="C14" s="298">
        <v>0</v>
      </c>
      <c r="D14" s="298">
        <v>3522.47</v>
      </c>
      <c r="E14" s="114">
        <v>3065.04</v>
      </c>
      <c r="F14" s="298">
        <v>1390.12</v>
      </c>
      <c r="G14" s="114">
        <v>6771.29</v>
      </c>
      <c r="H14" s="298">
        <v>2080.9899999999998</v>
      </c>
      <c r="I14" s="298">
        <v>2170</v>
      </c>
      <c r="J14" s="298">
        <v>1339.63</v>
      </c>
      <c r="K14" s="298"/>
      <c r="L14" s="298"/>
      <c r="M14" s="298"/>
      <c r="N14" s="58"/>
      <c r="O14" s="58">
        <f>SUM(C14:N14)</f>
        <v>20339.54</v>
      </c>
      <c r="P14" s="58">
        <f t="shared" ref="P14" si="2">O14</f>
        <v>20339.54</v>
      </c>
      <c r="Q14" s="58">
        <v>7992</v>
      </c>
      <c r="R14" s="298"/>
      <c r="S14" s="301">
        <f>+P14/(Q14+R14)</f>
        <v>2.5449874874874876</v>
      </c>
      <c r="X14" s="10"/>
    </row>
    <row r="15" spans="1:24" ht="12.75">
      <c r="A15" s="10"/>
      <c r="B15" s="459" t="s">
        <v>136</v>
      </c>
      <c r="C15" s="460">
        <f t="shared" ref="C15:R15" si="3">SUM(C14:C14)</f>
        <v>0</v>
      </c>
      <c r="D15" s="460">
        <f t="shared" si="3"/>
        <v>3522.47</v>
      </c>
      <c r="E15" s="460">
        <f t="shared" si="3"/>
        <v>3065.04</v>
      </c>
      <c r="F15" s="460">
        <f t="shared" si="3"/>
        <v>1390.12</v>
      </c>
      <c r="G15" s="460">
        <f t="shared" si="3"/>
        <v>6771.29</v>
      </c>
      <c r="H15" s="460">
        <f t="shared" si="3"/>
        <v>2080.9899999999998</v>
      </c>
      <c r="I15" s="460">
        <f t="shared" si="3"/>
        <v>2170</v>
      </c>
      <c r="J15" s="460">
        <f t="shared" si="3"/>
        <v>1339.63</v>
      </c>
      <c r="K15" s="460">
        <f t="shared" si="3"/>
        <v>0</v>
      </c>
      <c r="L15" s="460">
        <f t="shared" si="3"/>
        <v>0</v>
      </c>
      <c r="M15" s="460">
        <f t="shared" si="3"/>
        <v>0</v>
      </c>
      <c r="N15" s="460">
        <f t="shared" si="3"/>
        <v>0</v>
      </c>
      <c r="O15" s="460">
        <f t="shared" si="3"/>
        <v>20339.54</v>
      </c>
      <c r="P15" s="460">
        <f t="shared" si="3"/>
        <v>20339.54</v>
      </c>
      <c r="Q15" s="367">
        <f t="shared" si="3"/>
        <v>7992</v>
      </c>
      <c r="R15" s="367">
        <f t="shared" si="3"/>
        <v>0</v>
      </c>
      <c r="S15" s="461">
        <f>+P15/Q15</f>
        <v>2.5449874874874876</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137</v>
      </c>
      <c r="C17" s="298"/>
      <c r="D17" s="298"/>
      <c r="E17" s="114"/>
      <c r="F17" s="298"/>
      <c r="G17" s="298"/>
      <c r="H17" s="298"/>
      <c r="I17" s="298"/>
      <c r="J17" s="298"/>
      <c r="K17" s="298"/>
      <c r="L17" s="298"/>
      <c r="M17" s="298"/>
      <c r="N17" s="58"/>
      <c r="O17" s="58"/>
      <c r="P17" s="58"/>
      <c r="Q17" s="58"/>
      <c r="R17" s="563"/>
      <c r="S17" s="301"/>
      <c r="X17" s="10"/>
    </row>
    <row r="18" spans="1:24" ht="12.75">
      <c r="A18" s="10"/>
      <c r="B18" s="299" t="s">
        <v>138</v>
      </c>
      <c r="C18" s="298">
        <v>0</v>
      </c>
      <c r="D18" s="298">
        <v>0</v>
      </c>
      <c r="E18" s="114">
        <v>0</v>
      </c>
      <c r="F18" s="298">
        <v>0</v>
      </c>
      <c r="G18" s="114">
        <v>0</v>
      </c>
      <c r="H18" s="298">
        <v>0</v>
      </c>
      <c r="I18" s="298">
        <v>0</v>
      </c>
      <c r="J18" s="298">
        <v>0</v>
      </c>
      <c r="K18" s="298"/>
      <c r="L18" s="298"/>
      <c r="M18" s="298"/>
      <c r="N18" s="58"/>
      <c r="O18" s="58">
        <f>SUM(C18:N18)</f>
        <v>0</v>
      </c>
      <c r="P18" s="58">
        <f t="shared" ref="P18:Q19" si="4">O18</f>
        <v>0</v>
      </c>
      <c r="Q18" s="58">
        <f t="shared" si="4"/>
        <v>0</v>
      </c>
      <c r="R18" s="114"/>
      <c r="S18" s="306">
        <f>IFERROR(+P18/Q18,0)</f>
        <v>0</v>
      </c>
      <c r="X18" s="10"/>
    </row>
    <row r="19" spans="1:24" ht="12.75">
      <c r="A19" s="10" t="s">
        <v>139</v>
      </c>
      <c r="B19" s="299" t="s">
        <v>140</v>
      </c>
      <c r="C19" s="298">
        <v>306567.12</v>
      </c>
      <c r="D19" s="298">
        <v>268302.32</v>
      </c>
      <c r="E19" s="114">
        <v>210395.7</v>
      </c>
      <c r="F19" s="298">
        <v>202693.9</v>
      </c>
      <c r="G19" s="114">
        <v>273483.86</v>
      </c>
      <c r="H19" s="298">
        <v>243048.44</v>
      </c>
      <c r="I19" s="298">
        <v>246721</v>
      </c>
      <c r="J19" s="298">
        <v>256921.31</v>
      </c>
      <c r="K19" s="298"/>
      <c r="L19" s="298"/>
      <c r="M19" s="298"/>
      <c r="N19" s="114"/>
      <c r="O19" s="214">
        <f>SUM(C19:N19)</f>
        <v>2008133.65</v>
      </c>
      <c r="P19" s="58">
        <f t="shared" si="4"/>
        <v>2008133.65</v>
      </c>
      <c r="Q19" s="108">
        <v>4209524</v>
      </c>
      <c r="R19" s="8"/>
      <c r="S19" s="306">
        <f>+P19/Q19</f>
        <v>0.4770453025092623</v>
      </c>
      <c r="X19" s="10"/>
    </row>
    <row r="20" spans="1:24" ht="12.75">
      <c r="A20" s="10"/>
      <c r="B20" s="459" t="s">
        <v>141</v>
      </c>
      <c r="C20" s="460">
        <f>C19+C18</f>
        <v>306567.12</v>
      </c>
      <c r="D20" s="460">
        <f>D19+D18</f>
        <v>268302.32</v>
      </c>
      <c r="E20" s="460">
        <f>E19+E18</f>
        <v>210395.7</v>
      </c>
      <c r="F20" s="460">
        <f>F19+F18</f>
        <v>202693.9</v>
      </c>
      <c r="G20" s="460">
        <f t="shared" ref="G20:N20" si="5">G19+G18</f>
        <v>273483.86</v>
      </c>
      <c r="H20" s="460">
        <f t="shared" si="5"/>
        <v>243048.44</v>
      </c>
      <c r="I20" s="460">
        <f t="shared" si="5"/>
        <v>246721</v>
      </c>
      <c r="J20" s="460">
        <f t="shared" si="5"/>
        <v>256921.31</v>
      </c>
      <c r="K20" s="460">
        <f t="shared" si="5"/>
        <v>0</v>
      </c>
      <c r="L20" s="460">
        <f t="shared" si="5"/>
        <v>0</v>
      </c>
      <c r="M20" s="460">
        <f t="shared" si="5"/>
        <v>0</v>
      </c>
      <c r="N20" s="460">
        <f t="shared" si="5"/>
        <v>0</v>
      </c>
      <c r="O20" s="460">
        <f>O19+O18</f>
        <v>2008133.65</v>
      </c>
      <c r="P20" s="460">
        <f>P19+P18</f>
        <v>2008133.65</v>
      </c>
      <c r="Q20" s="367">
        <f>Q19+Q18</f>
        <v>4209524</v>
      </c>
      <c r="R20" s="367">
        <f>R19+R18</f>
        <v>0</v>
      </c>
      <c r="S20" s="461">
        <f>+P20/Q20</f>
        <v>0.4770453025092623</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142</v>
      </c>
      <c r="C22" s="298"/>
      <c r="D22" s="298"/>
      <c r="E22" s="58"/>
      <c r="F22" s="298"/>
      <c r="G22" s="298"/>
      <c r="H22" s="298"/>
      <c r="I22" s="298"/>
      <c r="J22" s="298"/>
      <c r="K22" s="298"/>
      <c r="L22" s="298"/>
      <c r="M22" s="298"/>
      <c r="N22" s="58"/>
      <c r="O22" s="58"/>
      <c r="P22" s="58"/>
      <c r="Q22" s="58"/>
      <c r="R22" s="298"/>
      <c r="S22" s="301"/>
      <c r="X22" s="10"/>
    </row>
    <row r="23" spans="1:24" ht="12.75">
      <c r="A23" s="10" t="s">
        <v>143</v>
      </c>
      <c r="B23" s="299" t="s">
        <v>144</v>
      </c>
      <c r="C23" s="298">
        <v>7762.8600000000006</v>
      </c>
      <c r="D23" s="298">
        <v>3133.63</v>
      </c>
      <c r="E23" s="114">
        <v>215486.34</v>
      </c>
      <c r="F23" s="298">
        <v>83432.950000000012</v>
      </c>
      <c r="G23" s="114">
        <v>77725.240000000005</v>
      </c>
      <c r="H23" s="298">
        <v>82247.33</v>
      </c>
      <c r="I23" s="298">
        <v>71124</v>
      </c>
      <c r="J23" s="298">
        <v>105021.21</v>
      </c>
      <c r="K23" s="298"/>
      <c r="L23" s="298"/>
      <c r="M23" s="298"/>
      <c r="N23" s="58"/>
      <c r="O23" s="58">
        <f>SUM(C23:N23)</f>
        <v>645933.56000000006</v>
      </c>
      <c r="P23" s="58">
        <f t="shared" ref="P23:P24" si="6">O23</f>
        <v>645933.56000000006</v>
      </c>
      <c r="Q23" s="58">
        <f>1278468+3300000</f>
        <v>4578468</v>
      </c>
      <c r="R23" s="298"/>
      <c r="S23" s="301">
        <f>+(P23+'Incentives 2023'!O7)/(Q23+R23)</f>
        <v>0.14112440231099138</v>
      </c>
      <c r="X23" s="10"/>
    </row>
    <row r="24" spans="1:24" ht="12.75">
      <c r="A24" s="10" t="s">
        <v>145</v>
      </c>
      <c r="B24" s="299" t="s">
        <v>146</v>
      </c>
      <c r="C24" s="298">
        <v>6868.91</v>
      </c>
      <c r="D24" s="298">
        <v>8035.39</v>
      </c>
      <c r="E24" s="114">
        <v>12682.95</v>
      </c>
      <c r="F24" s="298">
        <v>76410.64</v>
      </c>
      <c r="G24" s="114">
        <v>29404.3</v>
      </c>
      <c r="H24" s="298">
        <v>108122.66999999998</v>
      </c>
      <c r="I24" s="298">
        <v>241075</v>
      </c>
      <c r="J24" s="298">
        <v>369870.19</v>
      </c>
      <c r="K24" s="298"/>
      <c r="L24" s="298"/>
      <c r="M24" s="298"/>
      <c r="N24" s="58"/>
      <c r="O24" s="58">
        <f>SUM(C24:N24)</f>
        <v>852470.05</v>
      </c>
      <c r="P24" s="58">
        <f t="shared" si="6"/>
        <v>852470.05</v>
      </c>
      <c r="Q24" s="107">
        <v>1510000</v>
      </c>
      <c r="R24" s="309"/>
      <c r="S24" s="301">
        <f>+P24/(Q24+R24)</f>
        <v>0.56454970198675503</v>
      </c>
      <c r="X24" s="10"/>
    </row>
    <row r="25" spans="1:24" ht="12.75">
      <c r="A25" s="10"/>
      <c r="B25" s="299" t="s">
        <v>147</v>
      </c>
      <c r="C25" s="298">
        <v>0</v>
      </c>
      <c r="D25" s="298">
        <v>0</v>
      </c>
      <c r="E25" s="298">
        <v>0</v>
      </c>
      <c r="F25" s="298">
        <v>0</v>
      </c>
      <c r="G25" s="298">
        <v>0</v>
      </c>
      <c r="H25" s="298">
        <v>0</v>
      </c>
      <c r="I25" s="298">
        <v>0</v>
      </c>
      <c r="J25" s="298">
        <v>0</v>
      </c>
      <c r="K25" s="298"/>
      <c r="L25" s="298"/>
      <c r="M25" s="298"/>
      <c r="N25" s="58"/>
      <c r="O25" s="58">
        <f t="shared" ref="O25:O26" si="7">SUM(C25:N25)</f>
        <v>0</v>
      </c>
      <c r="P25" s="58">
        <f>O25</f>
        <v>0</v>
      </c>
      <c r="Q25" s="58">
        <v>8000000</v>
      </c>
      <c r="R25" s="298"/>
      <c r="S25" s="301">
        <f>+P25/Q25</f>
        <v>0</v>
      </c>
      <c r="X25" s="10"/>
    </row>
    <row r="26" spans="1:24" ht="12.75">
      <c r="A26" s="10"/>
      <c r="B26" s="299" t="s">
        <v>148</v>
      </c>
      <c r="C26" s="298">
        <v>0</v>
      </c>
      <c r="D26" s="298">
        <v>0</v>
      </c>
      <c r="E26" s="298">
        <v>0</v>
      </c>
      <c r="F26" s="298">
        <v>0</v>
      </c>
      <c r="G26" s="298">
        <v>0</v>
      </c>
      <c r="H26" s="298">
        <v>0</v>
      </c>
      <c r="I26" s="298">
        <v>181586</v>
      </c>
      <c r="J26" s="298">
        <v>33011.410000000003</v>
      </c>
      <c r="K26" s="298"/>
      <c r="L26" s="298"/>
      <c r="M26" s="298"/>
      <c r="N26" s="191"/>
      <c r="O26" s="58">
        <f t="shared" si="7"/>
        <v>214597.41</v>
      </c>
      <c r="P26" s="58">
        <f>O26</f>
        <v>214597.41</v>
      </c>
      <c r="Q26" s="58">
        <f>P26</f>
        <v>214597.41</v>
      </c>
      <c r="R26" s="298"/>
      <c r="S26" s="301">
        <f>IFERROR(+P26/Q26,0)</f>
        <v>1</v>
      </c>
      <c r="X26" s="10"/>
    </row>
    <row r="27" spans="1:24" ht="12.75">
      <c r="A27" s="10"/>
      <c r="B27" s="459" t="s">
        <v>149</v>
      </c>
      <c r="C27" s="460">
        <f>SUM(C23:C26)</f>
        <v>14631.77</v>
      </c>
      <c r="D27" s="460">
        <f t="shared" ref="D27:O27" si="8">SUM(D23:D26)</f>
        <v>11169.02</v>
      </c>
      <c r="E27" s="460">
        <f t="shared" si="8"/>
        <v>228169.29</v>
      </c>
      <c r="F27" s="460">
        <f t="shared" si="8"/>
        <v>159843.59000000003</v>
      </c>
      <c r="G27" s="460">
        <f t="shared" si="8"/>
        <v>107129.54000000001</v>
      </c>
      <c r="H27" s="460">
        <f t="shared" si="8"/>
        <v>190370</v>
      </c>
      <c r="I27" s="460">
        <f t="shared" si="8"/>
        <v>493785</v>
      </c>
      <c r="J27" s="460">
        <f t="shared" si="8"/>
        <v>507902.81000000006</v>
      </c>
      <c r="K27" s="460">
        <f t="shared" si="8"/>
        <v>0</v>
      </c>
      <c r="L27" s="460">
        <f t="shared" si="8"/>
        <v>0</v>
      </c>
      <c r="M27" s="460">
        <f t="shared" si="8"/>
        <v>0</v>
      </c>
      <c r="N27" s="460">
        <f t="shared" si="8"/>
        <v>0</v>
      </c>
      <c r="O27" s="460">
        <f t="shared" si="8"/>
        <v>1713001.02</v>
      </c>
      <c r="P27" s="460">
        <f>SUM(P23:P26)</f>
        <v>1713001.02</v>
      </c>
      <c r="Q27" s="460">
        <f t="shared" ref="Q27" si="9">SUM(Q23:Q26)</f>
        <v>14303065.41</v>
      </c>
      <c r="R27" s="460">
        <f t="shared" ref="R27" si="10">SUM(R23:R24)</f>
        <v>0</v>
      </c>
      <c r="S27" s="461">
        <f>+P27/Q27</f>
        <v>0.11976460785828148</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150</v>
      </c>
      <c r="C29" s="298"/>
      <c r="D29" s="298"/>
      <c r="E29" s="58"/>
      <c r="F29" s="298"/>
      <c r="G29" s="298"/>
      <c r="H29" s="298"/>
      <c r="I29" s="298"/>
      <c r="J29" s="298"/>
      <c r="K29" s="298"/>
      <c r="L29" s="298"/>
      <c r="M29" s="298"/>
      <c r="N29" s="58"/>
      <c r="O29" s="58"/>
      <c r="P29" s="58"/>
      <c r="Q29" s="58"/>
      <c r="R29" s="298"/>
      <c r="S29" s="301"/>
      <c r="X29" s="10"/>
    </row>
    <row r="30" spans="1:24" ht="12.75">
      <c r="A30" s="10" t="s">
        <v>151</v>
      </c>
      <c r="B30" s="299" t="s">
        <v>379</v>
      </c>
      <c r="C30" s="298">
        <v>0</v>
      </c>
      <c r="D30" s="298">
        <v>0</v>
      </c>
      <c r="E30" s="114">
        <v>0</v>
      </c>
      <c r="F30" s="298">
        <v>0</v>
      </c>
      <c r="G30" s="114">
        <v>0</v>
      </c>
      <c r="H30" s="298">
        <v>0</v>
      </c>
      <c r="I30" s="298">
        <v>0</v>
      </c>
      <c r="J30" s="298">
        <v>0</v>
      </c>
      <c r="K30" s="298"/>
      <c r="L30" s="298"/>
      <c r="M30" s="298"/>
      <c r="N30" s="58"/>
      <c r="O30" s="58">
        <f>SUM(C30:N30)</f>
        <v>0</v>
      </c>
      <c r="P30" s="58">
        <f t="shared" ref="P30:P31" si="11">O30</f>
        <v>0</v>
      </c>
      <c r="Q30" s="58">
        <v>0</v>
      </c>
      <c r="R30" s="298"/>
      <c r="S30" s="549">
        <f>IFERROR(+(P30+'Incentives 2023'!O13)/Q30,0)</f>
        <v>0</v>
      </c>
      <c r="X30" s="10"/>
    </row>
    <row r="31" spans="1:24" ht="12.75">
      <c r="A31" s="10"/>
      <c r="B31" s="299" t="s">
        <v>152</v>
      </c>
      <c r="C31" s="298">
        <v>4724552.08</v>
      </c>
      <c r="D31" s="298">
        <v>75798728.900000006</v>
      </c>
      <c r="E31" s="114">
        <v>233960.47</v>
      </c>
      <c r="F31" s="298">
        <v>431624.55000000005</v>
      </c>
      <c r="G31" s="114">
        <v>766273.94</v>
      </c>
      <c r="H31" s="298">
        <v>1078285.47</v>
      </c>
      <c r="I31" s="298">
        <v>1795434</v>
      </c>
      <c r="J31" s="298">
        <v>1267695.25</v>
      </c>
      <c r="K31" s="298"/>
      <c r="L31" s="298"/>
      <c r="M31" s="298"/>
      <c r="N31" s="58"/>
      <c r="O31" s="58">
        <f>SUM(C31:N31)</f>
        <v>86096554.659999996</v>
      </c>
      <c r="P31" s="58">
        <f t="shared" si="11"/>
        <v>86096554.659999996</v>
      </c>
      <c r="Q31" s="58">
        <v>112000000</v>
      </c>
      <c r="R31" s="298"/>
      <c r="S31" s="301">
        <f>IFERROR(+(P31+'Incentives 2023'!O11)/Q31,0)</f>
        <v>0.76871923803571429</v>
      </c>
      <c r="X31" s="10"/>
    </row>
    <row r="32" spans="1:24" ht="12.75">
      <c r="A32" s="10"/>
      <c r="B32" s="459" t="s">
        <v>153</v>
      </c>
      <c r="C32" s="460">
        <f t="shared" ref="C32:R32" si="12">SUM(C30:C31)</f>
        <v>4724552.08</v>
      </c>
      <c r="D32" s="367">
        <f t="shared" si="12"/>
        <v>75798728.900000006</v>
      </c>
      <c r="E32" s="367">
        <f t="shared" si="12"/>
        <v>233960.47</v>
      </c>
      <c r="F32" s="367">
        <f t="shared" si="12"/>
        <v>431624.55000000005</v>
      </c>
      <c r="G32" s="367">
        <f t="shared" si="12"/>
        <v>766273.94</v>
      </c>
      <c r="H32" s="367">
        <f t="shared" si="12"/>
        <v>1078285.47</v>
      </c>
      <c r="I32" s="367">
        <f t="shared" si="12"/>
        <v>1795434</v>
      </c>
      <c r="J32" s="367">
        <f t="shared" si="12"/>
        <v>1267695.25</v>
      </c>
      <c r="K32" s="367">
        <f t="shared" si="12"/>
        <v>0</v>
      </c>
      <c r="L32" s="367">
        <f t="shared" si="12"/>
        <v>0</v>
      </c>
      <c r="M32" s="367">
        <f t="shared" si="12"/>
        <v>0</v>
      </c>
      <c r="N32" s="367">
        <f t="shared" si="12"/>
        <v>0</v>
      </c>
      <c r="O32" s="367">
        <f t="shared" si="12"/>
        <v>86096554.659999996</v>
      </c>
      <c r="P32" s="367">
        <f t="shared" si="12"/>
        <v>86096554.659999996</v>
      </c>
      <c r="Q32" s="367">
        <f t="shared" si="12"/>
        <v>112000000</v>
      </c>
      <c r="R32" s="460">
        <f t="shared" si="12"/>
        <v>0</v>
      </c>
      <c r="S32" s="461">
        <f>IFERROR(+P32/Q32,0)</f>
        <v>0.76871923803571429</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154</v>
      </c>
      <c r="C34" s="298"/>
      <c r="D34" s="298"/>
      <c r="E34" s="58"/>
      <c r="F34" s="298"/>
      <c r="G34" s="298"/>
      <c r="H34" s="298"/>
      <c r="I34" s="298"/>
      <c r="J34" s="298"/>
      <c r="K34" s="298"/>
      <c r="L34" s="298"/>
      <c r="M34" s="298"/>
      <c r="N34" s="58"/>
      <c r="O34" s="58"/>
      <c r="P34" s="58"/>
      <c r="Q34" s="58"/>
      <c r="R34" s="298"/>
      <c r="S34" s="301"/>
      <c r="X34" s="10"/>
    </row>
    <row r="35" spans="1:24" ht="12.75">
      <c r="A35" s="151" t="s">
        <v>155</v>
      </c>
      <c r="B35" s="299" t="s">
        <v>156</v>
      </c>
      <c r="C35" s="298">
        <v>9603.74</v>
      </c>
      <c r="D35" s="298">
        <v>34211.930000000008</v>
      </c>
      <c r="E35" s="114">
        <v>39392.039999999994</v>
      </c>
      <c r="F35" s="298">
        <v>123117.38000000002</v>
      </c>
      <c r="G35" s="114">
        <v>92875.81</v>
      </c>
      <c r="H35" s="298">
        <v>199209.69</v>
      </c>
      <c r="I35" s="298">
        <v>215105</v>
      </c>
      <c r="J35" s="298">
        <v>329397.41000000003</v>
      </c>
      <c r="K35" s="298"/>
      <c r="L35" s="298"/>
      <c r="M35" s="298"/>
      <c r="N35" s="58"/>
      <c r="O35" s="58">
        <f>SUM(C35:N35)</f>
        <v>1042913.0000000001</v>
      </c>
      <c r="P35" s="58">
        <f t="shared" ref="P35:P36" si="13">O35</f>
        <v>1042913.0000000001</v>
      </c>
      <c r="Q35" s="58">
        <v>2031921</v>
      </c>
      <c r="R35" s="298"/>
      <c r="S35" s="301">
        <f>+P35/Q35</f>
        <v>0.51326454128876076</v>
      </c>
      <c r="X35" s="10"/>
    </row>
    <row r="36" spans="1:24" ht="12.75">
      <c r="A36" s="151"/>
      <c r="B36" s="299" t="s">
        <v>157</v>
      </c>
      <c r="C36" s="298">
        <v>0</v>
      </c>
      <c r="D36" s="298">
        <v>22076.95</v>
      </c>
      <c r="E36" s="114">
        <v>31177.24</v>
      </c>
      <c r="F36" s="298">
        <v>19861.39</v>
      </c>
      <c r="G36" s="114">
        <v>27288.62</v>
      </c>
      <c r="H36" s="298">
        <v>22300.560000000001</v>
      </c>
      <c r="I36" s="298">
        <v>26219</v>
      </c>
      <c r="J36" s="298">
        <v>27266.66</v>
      </c>
      <c r="K36" s="298"/>
      <c r="L36" s="298"/>
      <c r="M36" s="298"/>
      <c r="N36" s="58"/>
      <c r="O36" s="58">
        <f>SUM(C36:N36)</f>
        <v>176190.42</v>
      </c>
      <c r="P36" s="58">
        <f t="shared" si="13"/>
        <v>176190.42</v>
      </c>
      <c r="Q36" s="58">
        <v>469075</v>
      </c>
      <c r="R36" s="298"/>
      <c r="S36" s="301">
        <f>+P36/Q36</f>
        <v>0.37561247135319514</v>
      </c>
      <c r="X36" s="10"/>
    </row>
    <row r="37" spans="1:24" ht="12.75">
      <c r="A37" s="10"/>
      <c r="B37" s="459" t="s">
        <v>158</v>
      </c>
      <c r="C37" s="460">
        <f>SUM(C35:C36)</f>
        <v>9603.74</v>
      </c>
      <c r="D37" s="460">
        <f>SUM(D35:D36)</f>
        <v>56288.880000000005</v>
      </c>
      <c r="E37" s="460">
        <f>SUM(E35:E36)</f>
        <v>70569.279999999999</v>
      </c>
      <c r="F37" s="460">
        <f t="shared" ref="F37:N37" si="14">SUM(F35:F36)</f>
        <v>142978.77000000002</v>
      </c>
      <c r="G37" s="460">
        <f t="shared" si="14"/>
        <v>120164.43</v>
      </c>
      <c r="H37" s="460">
        <f t="shared" si="14"/>
        <v>221510.25</v>
      </c>
      <c r="I37" s="460">
        <f t="shared" si="14"/>
        <v>241324</v>
      </c>
      <c r="J37" s="460">
        <f t="shared" si="14"/>
        <v>356664.07</v>
      </c>
      <c r="K37" s="460">
        <f t="shared" si="14"/>
        <v>0</v>
      </c>
      <c r="L37" s="460">
        <f t="shared" si="14"/>
        <v>0</v>
      </c>
      <c r="M37" s="460">
        <f t="shared" si="14"/>
        <v>0</v>
      </c>
      <c r="N37" s="460">
        <f t="shared" si="14"/>
        <v>0</v>
      </c>
      <c r="O37" s="460">
        <f>SUM(O35:O36)</f>
        <v>1219103.4200000002</v>
      </c>
      <c r="P37" s="460">
        <f>SUM(P35:P36)</f>
        <v>1219103.4200000002</v>
      </c>
      <c r="Q37" s="367">
        <f>SUM(Q35:Q36)</f>
        <v>2500996</v>
      </c>
      <c r="R37" s="460">
        <f>SUM(R35:R36)</f>
        <v>0</v>
      </c>
      <c r="S37" s="461">
        <f>+P37/Q37</f>
        <v>0.4874471690478514</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159</v>
      </c>
      <c r="C39" s="298"/>
      <c r="D39" s="298"/>
      <c r="E39" s="58"/>
      <c r="F39" s="298"/>
      <c r="G39" s="298"/>
      <c r="H39" s="298"/>
      <c r="I39" s="298"/>
      <c r="J39" s="298"/>
      <c r="K39" s="298"/>
      <c r="L39" s="298"/>
      <c r="M39" s="298"/>
      <c r="N39" s="58"/>
      <c r="O39" s="58"/>
      <c r="P39" s="58"/>
      <c r="Q39" s="58"/>
      <c r="R39" s="298"/>
      <c r="S39" s="301"/>
      <c r="X39" s="10"/>
    </row>
    <row r="40" spans="1:24" ht="12.75">
      <c r="A40" s="10" t="s">
        <v>160</v>
      </c>
      <c r="B40" s="299" t="s">
        <v>161</v>
      </c>
      <c r="C40" s="298">
        <v>93124.200000000012</v>
      </c>
      <c r="D40" s="298">
        <v>254.64</v>
      </c>
      <c r="E40" s="114">
        <v>360.73</v>
      </c>
      <c r="F40" s="298">
        <v>14709.39</v>
      </c>
      <c r="G40" s="114">
        <v>18317.02</v>
      </c>
      <c r="H40" s="298">
        <v>-47699.960000000006</v>
      </c>
      <c r="I40" s="298">
        <v>-1104</v>
      </c>
      <c r="J40" s="298">
        <v>56090.82</v>
      </c>
      <c r="K40" s="298"/>
      <c r="L40" s="298"/>
      <c r="M40" s="298"/>
      <c r="N40" s="58"/>
      <c r="O40" s="58">
        <f>SUM(C40:N40)</f>
        <v>134052.84</v>
      </c>
      <c r="P40" s="58">
        <f t="shared" ref="P40:P43" si="15">O40</f>
        <v>134052.84</v>
      </c>
      <c r="Q40" s="58">
        <v>2074216</v>
      </c>
      <c r="R40" s="298"/>
      <c r="S40" s="301">
        <f>+P40/Q40</f>
        <v>6.4628196870528426E-2</v>
      </c>
      <c r="X40" s="10"/>
    </row>
    <row r="41" spans="1:24" ht="12.75">
      <c r="A41" s="10"/>
      <c r="B41" s="299" t="s">
        <v>162</v>
      </c>
      <c r="C41" s="298">
        <v>33180.85</v>
      </c>
      <c r="D41" s="298">
        <v>40055.22</v>
      </c>
      <c r="E41" s="114">
        <v>63531.02</v>
      </c>
      <c r="F41" s="298">
        <v>60652.87</v>
      </c>
      <c r="G41" s="114">
        <v>56810.25</v>
      </c>
      <c r="H41" s="298">
        <v>78297.89</v>
      </c>
      <c r="I41" s="298">
        <v>53411</v>
      </c>
      <c r="J41" s="298">
        <v>60793.81</v>
      </c>
      <c r="K41" s="298"/>
      <c r="L41" s="298"/>
      <c r="M41" s="298"/>
      <c r="N41" s="58"/>
      <c r="O41" s="58">
        <f t="shared" ref="O41:O43" si="16">SUM(C41:N41)</f>
        <v>446732.91</v>
      </c>
      <c r="P41" s="58">
        <f t="shared" si="15"/>
        <v>446732.91</v>
      </c>
      <c r="Q41" s="58">
        <v>1645328</v>
      </c>
      <c r="R41" s="298"/>
      <c r="S41" s="301">
        <f t="shared" ref="S41:S43" si="17">+P41/Q41</f>
        <v>0.27151601990606128</v>
      </c>
      <c r="X41" s="10"/>
    </row>
    <row r="42" spans="1:24" ht="12.75">
      <c r="A42" s="10"/>
      <c r="B42" s="299" t="s">
        <v>163</v>
      </c>
      <c r="C42" s="298">
        <v>197006.98</v>
      </c>
      <c r="D42" s="298">
        <v>208465.72999999998</v>
      </c>
      <c r="E42" s="114">
        <v>270246.57</v>
      </c>
      <c r="F42" s="298">
        <v>180331.47</v>
      </c>
      <c r="G42" s="114">
        <v>224341.05999999997</v>
      </c>
      <c r="H42" s="298">
        <v>234764.74</v>
      </c>
      <c r="I42" s="298">
        <v>231381</v>
      </c>
      <c r="J42" s="298">
        <v>323620.2</v>
      </c>
      <c r="K42" s="298"/>
      <c r="L42" s="298"/>
      <c r="M42" s="298"/>
      <c r="N42" s="58"/>
      <c r="O42" s="58">
        <f t="shared" si="16"/>
        <v>1870157.75</v>
      </c>
      <c r="P42" s="58">
        <f t="shared" si="15"/>
        <v>1870157.75</v>
      </c>
      <c r="Q42" s="58">
        <v>2991577</v>
      </c>
      <c r="R42" s="298"/>
      <c r="S42" s="301">
        <f t="shared" si="17"/>
        <v>0.62514110450775628</v>
      </c>
      <c r="X42" s="10"/>
    </row>
    <row r="43" spans="1:24" ht="12.75">
      <c r="A43" s="10"/>
      <c r="B43" s="299" t="s">
        <v>164</v>
      </c>
      <c r="C43" s="298">
        <v>116859.36</v>
      </c>
      <c r="D43" s="298">
        <v>228102.53</v>
      </c>
      <c r="E43" s="114">
        <v>177234.61</v>
      </c>
      <c r="F43" s="298">
        <v>92686.52</v>
      </c>
      <c r="G43" s="114">
        <v>310787.23000000004</v>
      </c>
      <c r="H43" s="298">
        <v>187068.13</v>
      </c>
      <c r="I43" s="298">
        <v>213290</v>
      </c>
      <c r="J43" s="298">
        <v>493221.35</v>
      </c>
      <c r="K43" s="298"/>
      <c r="L43" s="298"/>
      <c r="M43" s="298"/>
      <c r="N43" s="58"/>
      <c r="O43" s="58">
        <f t="shared" si="16"/>
        <v>1819249.73</v>
      </c>
      <c r="P43" s="58">
        <f t="shared" si="15"/>
        <v>1819249.73</v>
      </c>
      <c r="Q43" s="58">
        <v>5711750</v>
      </c>
      <c r="R43" s="298"/>
      <c r="S43" s="301">
        <f t="shared" si="17"/>
        <v>0.31851004158095153</v>
      </c>
      <c r="X43" s="10"/>
    </row>
    <row r="44" spans="1:24" ht="12.75">
      <c r="A44" s="10"/>
      <c r="B44" s="459" t="s">
        <v>165</v>
      </c>
      <c r="C44" s="460">
        <f t="shared" ref="C44:R44" si="18">SUM(C40:C43)</f>
        <v>440171.39</v>
      </c>
      <c r="D44" s="460">
        <f t="shared" si="18"/>
        <v>476878.12</v>
      </c>
      <c r="E44" s="460">
        <f t="shared" si="18"/>
        <v>511372.93</v>
      </c>
      <c r="F44" s="460">
        <f t="shared" si="18"/>
        <v>348380.25</v>
      </c>
      <c r="G44" s="460">
        <f t="shared" si="18"/>
        <v>610255.56000000006</v>
      </c>
      <c r="H44" s="460">
        <f t="shared" si="18"/>
        <v>452430.8</v>
      </c>
      <c r="I44" s="460">
        <f t="shared" si="18"/>
        <v>496978</v>
      </c>
      <c r="J44" s="460">
        <f t="shared" si="18"/>
        <v>933726.17999999993</v>
      </c>
      <c r="K44" s="460">
        <f t="shared" si="18"/>
        <v>0</v>
      </c>
      <c r="L44" s="460">
        <f t="shared" si="18"/>
        <v>0</v>
      </c>
      <c r="M44" s="460">
        <f t="shared" si="18"/>
        <v>0</v>
      </c>
      <c r="N44" s="460">
        <f t="shared" si="18"/>
        <v>0</v>
      </c>
      <c r="O44" s="460">
        <f t="shared" si="18"/>
        <v>4270193.2300000004</v>
      </c>
      <c r="P44" s="460">
        <f t="shared" si="18"/>
        <v>4270193.2300000004</v>
      </c>
      <c r="Q44" s="368">
        <f t="shared" si="18"/>
        <v>12422871</v>
      </c>
      <c r="R44" s="460">
        <f t="shared" si="18"/>
        <v>0</v>
      </c>
      <c r="S44" s="461">
        <f>+P44/Q44</f>
        <v>0.34373642212013633</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166</v>
      </c>
      <c r="C46" s="460">
        <f>C11+C15+C20+C27+C32+C37+C44</f>
        <v>5905852.3300000001</v>
      </c>
      <c r="D46" s="460">
        <f t="shared" ref="D46:S46" si="19">D11+D15+D20+D27+D32+D37+D44</f>
        <v>77128982.850000009</v>
      </c>
      <c r="E46" s="460">
        <f t="shared" si="19"/>
        <v>2304855.31</v>
      </c>
      <c r="F46" s="460">
        <f t="shared" si="19"/>
        <v>2108529.3200000003</v>
      </c>
      <c r="G46" s="460">
        <f t="shared" si="19"/>
        <v>2831489.4800000004</v>
      </c>
      <c r="H46" s="460">
        <f t="shared" si="19"/>
        <v>2917636.11</v>
      </c>
      <c r="I46" s="460">
        <f t="shared" si="19"/>
        <v>4338395</v>
      </c>
      <c r="J46" s="460">
        <f t="shared" si="19"/>
        <v>4925713.34</v>
      </c>
      <c r="K46" s="460">
        <f t="shared" si="19"/>
        <v>0</v>
      </c>
      <c r="L46" s="460">
        <f t="shared" si="19"/>
        <v>0</v>
      </c>
      <c r="M46" s="460">
        <f t="shared" si="19"/>
        <v>0</v>
      </c>
      <c r="N46" s="460">
        <f t="shared" si="19"/>
        <v>0</v>
      </c>
      <c r="O46" s="460">
        <f t="shared" si="19"/>
        <v>102461453.74000001</v>
      </c>
      <c r="P46" s="460">
        <f t="shared" si="19"/>
        <v>102461453.74000001</v>
      </c>
      <c r="Q46" s="460">
        <f t="shared" si="19"/>
        <v>188172126.7660917</v>
      </c>
      <c r="R46" s="460">
        <f t="shared" si="19"/>
        <v>0</v>
      </c>
      <c r="S46" s="460">
        <f t="shared" si="19"/>
        <v>4.9086676003043452</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404</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710"/>
      <c r="C50" s="675"/>
      <c r="D50" s="675"/>
      <c r="E50" s="675"/>
      <c r="F50" s="675"/>
      <c r="G50" s="675"/>
      <c r="H50" s="675"/>
      <c r="I50" s="675"/>
      <c r="J50" s="675"/>
      <c r="K50" s="675"/>
      <c r="L50" s="675"/>
      <c r="M50" s="675"/>
      <c r="N50" s="675"/>
      <c r="O50" s="675"/>
      <c r="P50" s="675"/>
      <c r="Q50" s="675"/>
      <c r="R50" s="675"/>
      <c r="S50" s="675"/>
    </row>
    <row r="51" spans="1:22" s="49" customFormat="1" ht="30" customHeight="1">
      <c r="A51" s="95"/>
      <c r="B51" s="710" t="s">
        <v>385</v>
      </c>
      <c r="C51" s="710"/>
      <c r="D51" s="710"/>
      <c r="E51" s="710"/>
      <c r="F51" s="710"/>
      <c r="G51" s="710"/>
      <c r="H51" s="710"/>
      <c r="I51" s="710"/>
      <c r="J51" s="710"/>
      <c r="K51" s="710"/>
      <c r="L51" s="710"/>
      <c r="M51" s="710"/>
      <c r="N51" s="710"/>
      <c r="O51" s="710"/>
      <c r="P51" s="710"/>
      <c r="Q51" s="710"/>
      <c r="R51" s="710"/>
      <c r="S51" s="710"/>
      <c r="T51" s="675"/>
      <c r="U51" s="675"/>
      <c r="V51" s="675"/>
    </row>
    <row r="52" spans="1:22" s="49" customFormat="1" ht="13.5" customHeight="1">
      <c r="A52" s="95"/>
      <c r="B52" s="712" t="s">
        <v>387</v>
      </c>
      <c r="C52" s="712"/>
      <c r="D52" s="712"/>
      <c r="E52" s="712"/>
      <c r="F52" s="712"/>
      <c r="G52" s="712"/>
      <c r="H52" s="712"/>
      <c r="I52" s="712"/>
      <c r="J52" s="712"/>
      <c r="K52" s="712"/>
      <c r="L52" s="712"/>
      <c r="M52" s="712"/>
      <c r="N52" s="712"/>
      <c r="O52" s="712"/>
      <c r="P52" s="712"/>
      <c r="Q52" s="713"/>
      <c r="R52" s="713"/>
      <c r="S52" s="713"/>
      <c r="T52" s="713"/>
      <c r="U52" s="713"/>
      <c r="V52" s="713"/>
    </row>
    <row r="53" spans="1:22" ht="15" customHeight="1">
      <c r="A53" s="96"/>
      <c r="B53" s="707"/>
      <c r="C53" s="708"/>
      <c r="D53" s="708"/>
      <c r="E53" s="708"/>
      <c r="F53" s="708"/>
      <c r="G53" s="708"/>
      <c r="H53" s="708"/>
      <c r="I53" s="708"/>
      <c r="J53" s="708"/>
      <c r="K53" s="708"/>
      <c r="L53" s="708"/>
      <c r="M53" s="708"/>
      <c r="N53" s="708"/>
      <c r="O53" s="708"/>
      <c r="P53" s="708"/>
      <c r="Q53" s="708"/>
      <c r="R53" s="708"/>
      <c r="S53" s="708"/>
    </row>
    <row r="54" spans="1:22" ht="12.75">
      <c r="A54" s="96"/>
      <c r="B54" s="267"/>
    </row>
    <row r="55" spans="1:22" ht="15" customHeight="1">
      <c r="A55" s="267" t="s">
        <v>167</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167</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711"/>
      <c r="C59" s="711"/>
      <c r="D59" s="711"/>
      <c r="E59" s="711"/>
      <c r="F59" s="711"/>
      <c r="G59" s="711"/>
      <c r="H59" s="711"/>
      <c r="I59" s="711"/>
      <c r="J59" s="711"/>
      <c r="K59" s="711"/>
      <c r="L59" s="711"/>
      <c r="M59" s="711"/>
      <c r="N59" s="711"/>
      <c r="O59" s="711"/>
      <c r="P59" s="711"/>
      <c r="Q59" s="702"/>
      <c r="R59" s="702"/>
      <c r="S59" s="702"/>
    </row>
    <row r="60" spans="1:22" ht="15" customHeight="1">
      <c r="A60" s="96"/>
      <c r="B60" s="706"/>
      <c r="C60" s="706"/>
      <c r="D60" s="706"/>
      <c r="E60" s="706"/>
      <c r="F60" s="706"/>
      <c r="G60" s="706"/>
      <c r="H60" s="706"/>
      <c r="I60" s="706"/>
      <c r="J60" s="706"/>
      <c r="K60" s="706"/>
      <c r="L60" s="706"/>
      <c r="M60" s="706"/>
      <c r="N60" s="706"/>
      <c r="O60" s="706"/>
      <c r="P60" s="706"/>
      <c r="Q60" s="680"/>
      <c r="R60" s="680"/>
      <c r="S60" s="680"/>
    </row>
    <row r="61" spans="1:22" ht="15" customHeight="1">
      <c r="B61" s="707"/>
      <c r="C61" s="708"/>
      <c r="D61" s="708"/>
      <c r="E61" s="708"/>
      <c r="F61" s="708"/>
      <c r="G61" s="708"/>
      <c r="H61" s="708"/>
      <c r="I61" s="708"/>
      <c r="J61" s="708"/>
      <c r="K61" s="708"/>
      <c r="L61" s="708"/>
      <c r="M61" s="708"/>
      <c r="N61" s="708"/>
      <c r="O61" s="708"/>
      <c r="P61" s="708"/>
      <c r="Q61" s="708"/>
      <c r="R61" s="708"/>
      <c r="S61" s="708"/>
    </row>
    <row r="62" spans="1:22" ht="11.85" customHeight="1">
      <c r="B62" s="709"/>
      <c r="C62" s="709"/>
      <c r="D62" s="709"/>
      <c r="E62" s="709"/>
      <c r="F62" s="709"/>
      <c r="G62" s="709"/>
      <c r="H62" s="709"/>
      <c r="I62" s="709"/>
      <c r="J62" s="709"/>
      <c r="K62" s="709"/>
      <c r="L62" s="709"/>
      <c r="M62" s="709"/>
      <c r="N62" s="709"/>
      <c r="O62" s="709"/>
      <c r="P62" s="266"/>
      <c r="Q62" s="57"/>
      <c r="R62" s="57"/>
      <c r="S62" s="57"/>
    </row>
    <row r="63" spans="1:22">
      <c r="B63" s="709"/>
      <c r="C63" s="709"/>
      <c r="D63" s="709"/>
      <c r="E63" s="709"/>
      <c r="F63" s="709"/>
      <c r="G63" s="709"/>
      <c r="H63" s="709"/>
      <c r="I63" s="709"/>
      <c r="J63" s="709"/>
      <c r="K63" s="709"/>
      <c r="L63" s="709"/>
      <c r="M63" s="709"/>
      <c r="N63" s="709"/>
      <c r="O63" s="709"/>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August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B20" zoomScale="85" zoomScaleNormal="70" zoomScalePageLayoutView="85" workbookViewId="0">
      <selection activeCell="O54" sqref="O54"/>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168</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117</v>
      </c>
      <c r="C6" s="456" t="s">
        <v>169</v>
      </c>
      <c r="D6" s="456" t="s">
        <v>170</v>
      </c>
      <c r="E6" s="456" t="s">
        <v>171</v>
      </c>
      <c r="F6" s="456" t="s">
        <v>172</v>
      </c>
      <c r="G6" s="456" t="s">
        <v>173</v>
      </c>
      <c r="H6" s="457" t="s">
        <v>118</v>
      </c>
      <c r="I6" s="458" t="s">
        <v>119</v>
      </c>
      <c r="J6" s="455" t="s">
        <v>7</v>
      </c>
      <c r="K6" s="455" t="s">
        <v>8</v>
      </c>
      <c r="L6" s="455" t="s">
        <v>9</v>
      </c>
      <c r="M6" s="455" t="s">
        <v>10</v>
      </c>
      <c r="N6" s="455" t="s">
        <v>39</v>
      </c>
      <c r="O6" s="455" t="s">
        <v>40</v>
      </c>
      <c r="P6" s="458" t="s">
        <v>41</v>
      </c>
      <c r="Q6" s="458" t="s">
        <v>42</v>
      </c>
      <c r="R6" s="455" t="s">
        <v>43</v>
      </c>
      <c r="S6" s="362" t="s">
        <v>174</v>
      </c>
      <c r="T6" s="456" t="s">
        <v>120</v>
      </c>
      <c r="U6" s="456" t="s">
        <v>121</v>
      </c>
      <c r="V6" s="363" t="s">
        <v>175</v>
      </c>
      <c r="W6" s="456" t="s">
        <v>123</v>
      </c>
      <c r="X6" s="456" t="s">
        <v>176</v>
      </c>
    </row>
    <row r="7" spans="1:29">
      <c r="B7" s="297" t="s">
        <v>125</v>
      </c>
      <c r="C7" s="59"/>
      <c r="D7" s="59"/>
      <c r="E7" s="238"/>
      <c r="F7" s="238"/>
      <c r="G7" s="238"/>
      <c r="H7" s="563"/>
      <c r="I7" s="364"/>
      <c r="J7" s="114"/>
      <c r="K7" s="364"/>
      <c r="L7" s="298"/>
      <c r="M7" s="298"/>
      <c r="N7" s="298"/>
      <c r="O7" s="298"/>
      <c r="P7" s="298"/>
      <c r="Q7" s="298"/>
      <c r="R7" s="298"/>
      <c r="S7" s="365"/>
      <c r="T7" s="59"/>
      <c r="U7" s="59"/>
      <c r="V7" s="365"/>
      <c r="W7" s="298"/>
      <c r="X7" s="366"/>
    </row>
    <row r="8" spans="1:29" ht="12.75">
      <c r="A8" s="10" t="s">
        <v>126</v>
      </c>
      <c r="B8" s="299" t="s">
        <v>127</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v>5839.4599999999991</v>
      </c>
      <c r="M8" s="298">
        <v>5331.82</v>
      </c>
      <c r="N8" s="298">
        <v>11244</v>
      </c>
      <c r="O8" s="298">
        <v>-660828.30999999994</v>
      </c>
      <c r="P8" s="298"/>
      <c r="Q8" s="298"/>
      <c r="R8" s="298"/>
      <c r="S8" s="58"/>
      <c r="T8" s="58">
        <f>SUM(H8:S8)</f>
        <v>2450912.73</v>
      </c>
      <c r="U8" s="58">
        <f>SUM(C8:G8)+T8</f>
        <v>24345068.589999992</v>
      </c>
      <c r="V8" s="106">
        <f>31978000-5800000</f>
        <v>26178000</v>
      </c>
      <c r="W8" s="300">
        <v>-5800000</v>
      </c>
      <c r="X8" s="301">
        <f>+(U8+'Incentives 2018-22'!T12)/(V8+W8)</f>
        <v>1.2058282751005982</v>
      </c>
      <c r="AC8" s="10"/>
    </row>
    <row r="9" spans="1:29" ht="12.75">
      <c r="A9" s="10"/>
      <c r="B9" s="299" t="s">
        <v>128</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v>30881.51</v>
      </c>
      <c r="M9" s="298">
        <v>21622.059999999998</v>
      </c>
      <c r="N9" s="298">
        <v>15465</v>
      </c>
      <c r="O9" s="298">
        <v>18816.22</v>
      </c>
      <c r="P9" s="298"/>
      <c r="Q9" s="298"/>
      <c r="R9" s="298"/>
      <c r="S9" s="58"/>
      <c r="T9" s="58">
        <f>SUM(H9:S9)</f>
        <v>167661.85</v>
      </c>
      <c r="U9" s="58">
        <f t="shared" ref="U9:U10" si="0">SUM(C9:G9)+T9</f>
        <v>2827021.7700000009</v>
      </c>
      <c r="V9" s="106">
        <v>161770000</v>
      </c>
      <c r="W9" s="300"/>
      <c r="X9" s="301">
        <f>+(U9+'Incentives 2018-22'!T8)/(V9+W9)</f>
        <v>0.63454434320331343</v>
      </c>
      <c r="AC9" s="10"/>
    </row>
    <row r="10" spans="1:29" ht="12.75">
      <c r="A10" s="10" t="s">
        <v>129</v>
      </c>
      <c r="B10" s="302" t="s">
        <v>130</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v>-811.94999999999993</v>
      </c>
      <c r="M10" s="298">
        <v>-2999.02</v>
      </c>
      <c r="N10" s="298">
        <v>6147</v>
      </c>
      <c r="O10" s="298">
        <v>3057.71</v>
      </c>
      <c r="P10" s="298"/>
      <c r="Q10" s="298"/>
      <c r="R10" s="298"/>
      <c r="S10" s="58"/>
      <c r="T10" s="58">
        <f>SUM(H10:S10)</f>
        <v>28332.049999999996</v>
      </c>
      <c r="U10" s="58">
        <f t="shared" si="0"/>
        <v>3066366.1199999996</v>
      </c>
      <c r="V10" s="106">
        <v>20518000</v>
      </c>
      <c r="W10" s="303"/>
      <c r="X10" s="301">
        <f>+(U10+'Incentives 2018-22'!T9)/(V10+W10)</f>
        <v>0.57786480504922499</v>
      </c>
      <c r="AC10" s="10"/>
    </row>
    <row r="11" spans="1:29" ht="12.75">
      <c r="A11" s="10"/>
      <c r="B11" s="459" t="s">
        <v>131</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35909.020000000004</v>
      </c>
      <c r="M11" s="460">
        <f t="shared" si="1"/>
        <v>23954.859999999997</v>
      </c>
      <c r="N11" s="460">
        <f t="shared" si="1"/>
        <v>32856</v>
      </c>
      <c r="O11" s="460">
        <v>-638954.38</v>
      </c>
      <c r="P11" s="460">
        <f t="shared" si="1"/>
        <v>0</v>
      </c>
      <c r="Q11" s="460">
        <f t="shared" si="1"/>
        <v>0</v>
      </c>
      <c r="R11" s="460">
        <f t="shared" si="1"/>
        <v>0</v>
      </c>
      <c r="S11" s="460">
        <f t="shared" si="1"/>
        <v>0</v>
      </c>
      <c r="T11" s="367">
        <f t="shared" ref="T11:V11" si="2">SUM(T8:T10)</f>
        <v>2646906.63</v>
      </c>
      <c r="U11" s="367">
        <f t="shared" si="2"/>
        <v>30238456.479999993</v>
      </c>
      <c r="V11" s="367">
        <f t="shared" si="2"/>
        <v>208466000</v>
      </c>
      <c r="W11" s="367">
        <f t="shared" ref="W11" si="3">SUM(W8:W10)</f>
        <v>-5800000</v>
      </c>
      <c r="X11" s="461">
        <f>+U11/V11</f>
        <v>0.14505222184912644</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132</v>
      </c>
      <c r="C13" s="58"/>
      <c r="D13" s="58"/>
      <c r="E13" s="114"/>
      <c r="F13" s="114"/>
      <c r="G13" s="114"/>
      <c r="H13" s="298"/>
      <c r="I13" s="298"/>
      <c r="J13" s="114"/>
      <c r="K13" s="298"/>
      <c r="L13" s="298"/>
      <c r="M13" s="298"/>
      <c r="N13" s="298"/>
      <c r="O13" s="298"/>
      <c r="P13" s="298"/>
      <c r="Q13" s="298"/>
      <c r="R13" s="298"/>
      <c r="S13" s="58" t="s">
        <v>133</v>
      </c>
      <c r="T13" s="58"/>
      <c r="U13" s="58"/>
      <c r="V13" s="58"/>
      <c r="W13" s="298"/>
      <c r="X13" s="301"/>
      <c r="AC13" s="10"/>
    </row>
    <row r="14" spans="1:29" ht="12.75">
      <c r="A14" s="10" t="s">
        <v>134</v>
      </c>
      <c r="B14" s="299" t="s">
        <v>135</v>
      </c>
      <c r="C14" s="58">
        <v>6617.5699999999988</v>
      </c>
      <c r="D14" s="58">
        <v>5003.5800000000008</v>
      </c>
      <c r="E14" s="114">
        <v>7207.76</v>
      </c>
      <c r="F14" s="114">
        <v>9204.9899999999961</v>
      </c>
      <c r="G14" s="114">
        <v>3975.5800000000004</v>
      </c>
      <c r="H14" s="298">
        <v>310.56</v>
      </c>
      <c r="I14" s="298">
        <v>499.15999999999997</v>
      </c>
      <c r="J14" s="114">
        <v>200.58</v>
      </c>
      <c r="K14" s="298">
        <v>433.56</v>
      </c>
      <c r="L14" s="114">
        <v>506.39</v>
      </c>
      <c r="M14" s="298">
        <v>195.21</v>
      </c>
      <c r="N14" s="298">
        <v>418</v>
      </c>
      <c r="O14" s="298">
        <v>0.85999999999999988</v>
      </c>
      <c r="P14" s="298"/>
      <c r="Q14" s="298"/>
      <c r="R14" s="298"/>
      <c r="S14" s="58"/>
      <c r="T14" s="58">
        <f>SUM(H14:S14)</f>
        <v>2564.3200000000002</v>
      </c>
      <c r="U14" s="58">
        <f t="shared" ref="U14:U15" si="4">SUM(C14:G14)+T14</f>
        <v>34573.799999999996</v>
      </c>
      <c r="V14" s="58">
        <v>63000</v>
      </c>
      <c r="W14" s="298"/>
      <c r="X14" s="301">
        <f>+U14/(V14+W14)</f>
        <v>0.54879047619047616</v>
      </c>
      <c r="AC14" s="10"/>
    </row>
    <row r="15" spans="1:29" ht="12.75">
      <c r="A15" s="10"/>
      <c r="B15" s="299" t="s">
        <v>177</v>
      </c>
      <c r="C15" s="58">
        <v>0</v>
      </c>
      <c r="D15" s="58">
        <v>0</v>
      </c>
      <c r="E15" s="114">
        <v>0</v>
      </c>
      <c r="F15" s="114">
        <v>0</v>
      </c>
      <c r="G15" s="114">
        <v>0</v>
      </c>
      <c r="H15" s="298">
        <v>0</v>
      </c>
      <c r="I15" s="298">
        <v>0</v>
      </c>
      <c r="J15" s="114">
        <v>0</v>
      </c>
      <c r="K15" s="298">
        <v>0</v>
      </c>
      <c r="L15" s="114">
        <v>0</v>
      </c>
      <c r="M15" s="298">
        <v>0</v>
      </c>
      <c r="N15" s="298">
        <v>0</v>
      </c>
      <c r="O15" s="298">
        <v>0</v>
      </c>
      <c r="P15" s="298"/>
      <c r="Q15" s="298"/>
      <c r="R15" s="298"/>
      <c r="S15" s="58"/>
      <c r="T15" s="58">
        <f>SUM(H15:S15)</f>
        <v>0</v>
      </c>
      <c r="U15" s="58">
        <f t="shared" si="4"/>
        <v>0</v>
      </c>
      <c r="V15" s="58">
        <v>0</v>
      </c>
      <c r="W15" s="298"/>
      <c r="X15" s="301">
        <v>0</v>
      </c>
      <c r="AC15" s="10"/>
    </row>
    <row r="16" spans="1:29" ht="12.75">
      <c r="A16" s="10"/>
      <c r="B16" s="459" t="s">
        <v>136</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506.39</v>
      </c>
      <c r="M16" s="460">
        <f t="shared" si="5"/>
        <v>195.21</v>
      </c>
      <c r="N16" s="460">
        <f t="shared" si="5"/>
        <v>418</v>
      </c>
      <c r="O16" s="460">
        <v>0.85999999999999988</v>
      </c>
      <c r="P16" s="460">
        <f t="shared" si="5"/>
        <v>0</v>
      </c>
      <c r="Q16" s="460">
        <f t="shared" si="5"/>
        <v>0</v>
      </c>
      <c r="R16" s="460">
        <f t="shared" si="5"/>
        <v>0</v>
      </c>
      <c r="S16" s="460">
        <f t="shared" si="5"/>
        <v>0</v>
      </c>
      <c r="T16" s="460">
        <f t="shared" ref="T16:V16" si="6">SUM(T14:T15)</f>
        <v>2564.3200000000002</v>
      </c>
      <c r="U16" s="460">
        <f t="shared" si="6"/>
        <v>34573.799999999996</v>
      </c>
      <c r="V16" s="367">
        <f t="shared" si="6"/>
        <v>63000</v>
      </c>
      <c r="W16" s="367">
        <f t="shared" ref="W16" si="7">SUM(W14:W15)</f>
        <v>0</v>
      </c>
      <c r="X16" s="461">
        <f>+U16/V16</f>
        <v>0.54879047619047616</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137</v>
      </c>
      <c r="C18" s="58"/>
      <c r="D18" s="58"/>
      <c r="E18" s="114"/>
      <c r="F18" s="114"/>
      <c r="G18" s="114"/>
      <c r="H18" s="298"/>
      <c r="I18" s="298"/>
      <c r="J18" s="114"/>
      <c r="K18" s="298"/>
      <c r="L18" s="298"/>
      <c r="M18" s="298"/>
      <c r="N18" s="298"/>
      <c r="O18" s="298"/>
      <c r="P18" s="298"/>
      <c r="Q18" s="298"/>
      <c r="R18" s="298"/>
      <c r="S18" s="58"/>
      <c r="T18" s="58"/>
      <c r="U18" s="58"/>
      <c r="V18" s="58"/>
      <c r="W18" s="563"/>
      <c r="X18" s="301"/>
      <c r="AC18" s="10"/>
    </row>
    <row r="19" spans="1:29" ht="12.75">
      <c r="A19" s="10"/>
      <c r="B19" s="299" t="s">
        <v>138</v>
      </c>
      <c r="C19" s="58">
        <v>117660.87</v>
      </c>
      <c r="D19" s="58">
        <v>157821.19000000003</v>
      </c>
      <c r="E19" s="114">
        <v>29963.95</v>
      </c>
      <c r="F19" s="114">
        <v>3869.24</v>
      </c>
      <c r="G19" s="114">
        <v>3553.9199999999996</v>
      </c>
      <c r="H19" s="298">
        <v>196.14</v>
      </c>
      <c r="I19" s="298">
        <v>976.26</v>
      </c>
      <c r="J19" s="114">
        <v>-384.6</v>
      </c>
      <c r="K19" s="298">
        <v>1701.24</v>
      </c>
      <c r="L19" s="114">
        <v>204.07</v>
      </c>
      <c r="M19" s="298">
        <v>-780</v>
      </c>
      <c r="N19" s="298">
        <v>759</v>
      </c>
      <c r="O19" s="298">
        <v>328.21</v>
      </c>
      <c r="P19" s="298"/>
      <c r="Q19" s="298"/>
      <c r="R19" s="298"/>
      <c r="S19" s="58"/>
      <c r="T19" s="58">
        <f>SUM(H19:S19)</f>
        <v>3000.32</v>
      </c>
      <c r="U19" s="58">
        <f t="shared" ref="U19:U20" si="8">SUM(C19:G19)+T19</f>
        <v>315869.49000000005</v>
      </c>
      <c r="V19" s="58">
        <v>6000000</v>
      </c>
      <c r="W19" s="114"/>
      <c r="X19" s="306">
        <f>+U19/V19</f>
        <v>5.2644915000000007E-2</v>
      </c>
      <c r="AC19" s="10"/>
    </row>
    <row r="20" spans="1:29" ht="12.75">
      <c r="A20" s="10" t="s">
        <v>139</v>
      </c>
      <c r="B20" s="299" t="s">
        <v>140</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v>1488.46</v>
      </c>
      <c r="M20" s="298">
        <v>1921.51</v>
      </c>
      <c r="N20" s="298">
        <v>2515</v>
      </c>
      <c r="O20" s="298">
        <v>-7167.75</v>
      </c>
      <c r="P20" s="298"/>
      <c r="Q20" s="298"/>
      <c r="R20" s="298"/>
      <c r="S20" s="114"/>
      <c r="T20" s="214">
        <f>SUM(H20:S20)</f>
        <v>22273.289999999997</v>
      </c>
      <c r="U20" s="58">
        <f t="shared" si="8"/>
        <v>11016900.850000009</v>
      </c>
      <c r="V20" s="108">
        <v>12931000</v>
      </c>
      <c r="W20" s="8"/>
      <c r="X20" s="306">
        <f>+U20/V20</f>
        <v>0.85197593766916779</v>
      </c>
      <c r="AC20" s="10"/>
    </row>
    <row r="21" spans="1:29" ht="12.75">
      <c r="A21" s="10"/>
      <c r="B21" s="459" t="s">
        <v>141</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1692.53</v>
      </c>
      <c r="M21" s="460">
        <f t="shared" si="9"/>
        <v>1141.51</v>
      </c>
      <c r="N21" s="460">
        <f t="shared" si="9"/>
        <v>3274</v>
      </c>
      <c r="O21" s="460">
        <v>-6839.54</v>
      </c>
      <c r="P21" s="460">
        <f t="shared" si="9"/>
        <v>0</v>
      </c>
      <c r="Q21" s="460">
        <f t="shared" si="9"/>
        <v>0</v>
      </c>
      <c r="R21" s="460">
        <f t="shared" si="9"/>
        <v>0</v>
      </c>
      <c r="S21" s="460">
        <f t="shared" si="9"/>
        <v>0</v>
      </c>
      <c r="T21" s="460">
        <f>T20+T19</f>
        <v>25273.609999999997</v>
      </c>
      <c r="U21" s="460">
        <f>U20+U19</f>
        <v>11332770.340000009</v>
      </c>
      <c r="V21" s="367">
        <f>V20+V19</f>
        <v>18931000</v>
      </c>
      <c r="W21" s="367">
        <f>W20+W19</f>
        <v>0</v>
      </c>
      <c r="X21" s="461">
        <f>+U21/V21</f>
        <v>0.59863558924515392</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142</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143</v>
      </c>
      <c r="B24" s="299" t="s">
        <v>144</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v>1085.8799999999999</v>
      </c>
      <c r="M24" s="298">
        <v>-1704.15</v>
      </c>
      <c r="N24" s="298">
        <v>8281</v>
      </c>
      <c r="O24" s="298">
        <v>-11458.91</v>
      </c>
      <c r="P24" s="298"/>
      <c r="Q24" s="298"/>
      <c r="R24" s="298"/>
      <c r="S24" s="58"/>
      <c r="T24" s="58">
        <f>SUM(H24:S24)</f>
        <v>51137.88999999997</v>
      </c>
      <c r="U24" s="58">
        <f t="shared" ref="U24:U25" si="10">SUM(C24:G24)+T24</f>
        <v>8211826.700000002</v>
      </c>
      <c r="V24" s="58">
        <v>20446000</v>
      </c>
      <c r="W24" s="298"/>
      <c r="X24" s="301">
        <f>+(U24+'Incentives 2018-22'!T7)/(V24+W24)</f>
        <v>0.4550159737846034</v>
      </c>
      <c r="AC24" s="10"/>
    </row>
    <row r="25" spans="1:29" ht="12.75">
      <c r="A25" s="10" t="s">
        <v>145</v>
      </c>
      <c r="B25" s="299" t="s">
        <v>146</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v>59870.28</v>
      </c>
      <c r="M25" s="298">
        <v>106456.75</v>
      </c>
      <c r="N25" s="298">
        <v>6623</v>
      </c>
      <c r="O25" s="298">
        <v>-67404.090000000011</v>
      </c>
      <c r="P25" s="298"/>
      <c r="Q25" s="298"/>
      <c r="R25" s="298"/>
      <c r="S25" s="58"/>
      <c r="T25" s="58">
        <f>SUM(H25:S25)</f>
        <v>871784.75</v>
      </c>
      <c r="U25" s="58">
        <f t="shared" si="10"/>
        <v>9047887.1899999995</v>
      </c>
      <c r="V25" s="107">
        <v>7230000</v>
      </c>
      <c r="W25" s="309"/>
      <c r="X25" s="301">
        <f>+U25/(V25+W25)</f>
        <v>1.2514366791147993</v>
      </c>
      <c r="AC25" s="10"/>
    </row>
    <row r="26" spans="1:29" ht="12.75">
      <c r="A26" s="10"/>
      <c r="B26" s="459" t="s">
        <v>149</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60956.159999999996</v>
      </c>
      <c r="M26" s="460">
        <f t="shared" si="11"/>
        <v>104752.6</v>
      </c>
      <c r="N26" s="460">
        <f t="shared" si="11"/>
        <v>14904</v>
      </c>
      <c r="O26" s="460">
        <v>-78863.000000000015</v>
      </c>
      <c r="P26" s="460">
        <f t="shared" si="11"/>
        <v>0</v>
      </c>
      <c r="Q26" s="460">
        <f t="shared" si="11"/>
        <v>0</v>
      </c>
      <c r="R26" s="460">
        <f t="shared" si="11"/>
        <v>0</v>
      </c>
      <c r="S26" s="460">
        <f t="shared" si="11"/>
        <v>0</v>
      </c>
      <c r="T26" s="460">
        <f t="shared" ref="T26:V26" si="12">SUM(T24:T25)</f>
        <v>922922.64</v>
      </c>
      <c r="U26" s="460">
        <f t="shared" si="12"/>
        <v>17259713.890000001</v>
      </c>
      <c r="V26" s="367">
        <f t="shared" si="12"/>
        <v>27676000</v>
      </c>
      <c r="W26" s="460">
        <f t="shared" ref="W26" si="13">SUM(W24:W25)</f>
        <v>0</v>
      </c>
      <c r="X26" s="461">
        <f>+U26/V26</f>
        <v>0.62363469757190348</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150</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151</v>
      </c>
      <c r="B29" s="299" t="s">
        <v>178</v>
      </c>
      <c r="C29" s="58">
        <v>531947.31000000006</v>
      </c>
      <c r="D29" s="58">
        <v>823052.80999999994</v>
      </c>
      <c r="E29" s="114">
        <v>389166.29</v>
      </c>
      <c r="F29" s="114">
        <v>60483.670000000006</v>
      </c>
      <c r="G29" s="114">
        <v>29346.12</v>
      </c>
      <c r="H29" s="298">
        <v>2403.38</v>
      </c>
      <c r="I29" s="298">
        <v>3000.8999999999996</v>
      </c>
      <c r="J29" s="114">
        <v>-900.54</v>
      </c>
      <c r="K29" s="298">
        <v>2008.81</v>
      </c>
      <c r="L29" s="114">
        <v>2051.85</v>
      </c>
      <c r="M29" s="298">
        <v>1376.33</v>
      </c>
      <c r="N29" s="298">
        <v>1781</v>
      </c>
      <c r="O29" s="298">
        <v>0</v>
      </c>
      <c r="P29" s="298"/>
      <c r="Q29" s="298"/>
      <c r="R29" s="298"/>
      <c r="S29" s="58"/>
      <c r="T29" s="58">
        <f>SUM(H29:S29)</f>
        <v>11721.73</v>
      </c>
      <c r="U29" s="58">
        <f t="shared" ref="U29:U31" si="14">SUM(C29:G29)+T29</f>
        <v>1845717.9300000002</v>
      </c>
      <c r="V29" s="58">
        <v>2137000</v>
      </c>
      <c r="W29" s="298">
        <v>-4200000</v>
      </c>
      <c r="X29" s="301">
        <f>+(U29+'Incentives 2018-22'!T13)/V29</f>
        <v>0.98079778193729528</v>
      </c>
      <c r="AC29" s="10"/>
    </row>
    <row r="30" spans="1:29" ht="12.75">
      <c r="A30" s="10"/>
      <c r="B30" s="299" t="s">
        <v>179</v>
      </c>
      <c r="C30" s="58">
        <v>402118.98000000004</v>
      </c>
      <c r="D30" s="58">
        <v>318507.14000000007</v>
      </c>
      <c r="E30" s="114">
        <v>305369.55000000016</v>
      </c>
      <c r="F30" s="114">
        <v>44369.59</v>
      </c>
      <c r="G30" s="114">
        <v>15123.110000000002</v>
      </c>
      <c r="H30" s="298">
        <v>1585.9299999999998</v>
      </c>
      <c r="I30" s="298">
        <v>2242.06</v>
      </c>
      <c r="J30" s="114">
        <v>969.2</v>
      </c>
      <c r="K30" s="298">
        <v>1919.2</v>
      </c>
      <c r="L30" s="114">
        <v>2505.6499999999996</v>
      </c>
      <c r="M30" s="298">
        <v>380.68</v>
      </c>
      <c r="N30" s="298">
        <v>1980</v>
      </c>
      <c r="O30" s="298">
        <v>7.8500000000000014</v>
      </c>
      <c r="P30" s="298"/>
      <c r="Q30" s="298"/>
      <c r="R30" s="298"/>
      <c r="S30" s="58"/>
      <c r="T30" s="58">
        <f>SUM(H30:S30)</f>
        <v>11590.57</v>
      </c>
      <c r="U30" s="58">
        <f t="shared" si="14"/>
        <v>1097078.9400000004</v>
      </c>
      <c r="V30" s="58">
        <v>1813000</v>
      </c>
      <c r="W30" s="298"/>
      <c r="X30" s="301">
        <f>+(U30+'Incentives 2018-22'!T11)/V30</f>
        <v>0.86098007722007741</v>
      </c>
      <c r="AC30" s="10"/>
    </row>
    <row r="31" spans="1:29" ht="12.75">
      <c r="A31" s="151" t="s">
        <v>180</v>
      </c>
      <c r="B31" s="299" t="s">
        <v>379</v>
      </c>
      <c r="C31" s="58">
        <v>0</v>
      </c>
      <c r="D31" s="58">
        <v>108599.27</v>
      </c>
      <c r="E31" s="114">
        <v>216695.41999999998</v>
      </c>
      <c r="F31" s="114">
        <v>158568.12000000002</v>
      </c>
      <c r="G31" s="114">
        <v>0</v>
      </c>
      <c r="H31" s="298">
        <v>0</v>
      </c>
      <c r="I31" s="298">
        <v>0</v>
      </c>
      <c r="J31" s="114">
        <v>0</v>
      </c>
      <c r="K31" s="298">
        <v>0</v>
      </c>
      <c r="L31" s="114">
        <v>0</v>
      </c>
      <c r="M31" s="298">
        <v>0</v>
      </c>
      <c r="N31" s="298">
        <v>0</v>
      </c>
      <c r="O31" s="298">
        <v>0</v>
      </c>
      <c r="P31" s="298"/>
      <c r="Q31" s="298"/>
      <c r="R31" s="298"/>
      <c r="S31" s="58"/>
      <c r="T31" s="58">
        <f>SUM(H31:S31)</f>
        <v>0</v>
      </c>
      <c r="U31" s="58">
        <f t="shared" si="14"/>
        <v>483862.81000000006</v>
      </c>
      <c r="V31" s="58">
        <v>1000000</v>
      </c>
      <c r="W31" s="298"/>
      <c r="X31" s="301">
        <v>0</v>
      </c>
      <c r="AC31" s="10"/>
    </row>
    <row r="32" spans="1:29" ht="12.75">
      <c r="A32" s="10"/>
      <c r="B32" s="459" t="s">
        <v>153</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4557.5</v>
      </c>
      <c r="M32" s="367">
        <f t="shared" si="15"/>
        <v>1757.01</v>
      </c>
      <c r="N32" s="367">
        <f t="shared" si="15"/>
        <v>3761</v>
      </c>
      <c r="O32" s="367">
        <v>7.8500000000000014</v>
      </c>
      <c r="P32" s="367">
        <f t="shared" si="15"/>
        <v>0</v>
      </c>
      <c r="Q32" s="367">
        <f t="shared" si="15"/>
        <v>0</v>
      </c>
      <c r="R32" s="367">
        <f t="shared" si="15"/>
        <v>0</v>
      </c>
      <c r="S32" s="367">
        <f t="shared" si="15"/>
        <v>0</v>
      </c>
      <c r="T32" s="367">
        <f t="shared" ref="T32:V32" si="16">SUM(T29:T31)</f>
        <v>23312.3</v>
      </c>
      <c r="U32" s="367">
        <f t="shared" si="16"/>
        <v>3426659.6800000006</v>
      </c>
      <c r="V32" s="367">
        <f t="shared" si="16"/>
        <v>4950000</v>
      </c>
      <c r="W32" s="460">
        <f t="shared" ref="W32" si="17">SUM(W29:W31)</f>
        <v>-4200000</v>
      </c>
      <c r="X32" s="461">
        <f>+U32/V32</f>
        <v>0.69225448080808094</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154</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155</v>
      </c>
      <c r="B35" s="299" t="s">
        <v>181</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v>-3305.0399999999995</v>
      </c>
      <c r="M35" s="298">
        <v>-1421.8100000000004</v>
      </c>
      <c r="N35" s="298">
        <v>13552</v>
      </c>
      <c r="O35" s="298">
        <v>-89977.659999999989</v>
      </c>
      <c r="P35" s="298"/>
      <c r="Q35" s="298"/>
      <c r="R35" s="298"/>
      <c r="S35" s="58"/>
      <c r="T35" s="58">
        <f>SUM(H35:S35)</f>
        <v>67843.210000000006</v>
      </c>
      <c r="U35" s="58">
        <f t="shared" ref="U35:U36" si="18">SUM(C35:G35)+T35</f>
        <v>6320464.870000002</v>
      </c>
      <c r="V35" s="58">
        <v>12221000</v>
      </c>
      <c r="W35" s="298"/>
      <c r="X35" s="301">
        <f>+U35/V35</f>
        <v>0.51718066197528856</v>
      </c>
      <c r="AC35" s="10"/>
    </row>
    <row r="36" spans="1:29" ht="12.75">
      <c r="A36" s="151"/>
      <c r="B36" s="299" t="s">
        <v>157</v>
      </c>
      <c r="C36" s="58">
        <v>59671.640000000014</v>
      </c>
      <c r="D36" s="58">
        <v>68344.75999999998</v>
      </c>
      <c r="E36" s="114">
        <v>11582.87000000001</v>
      </c>
      <c r="F36" s="114">
        <v>250359.33000000031</v>
      </c>
      <c r="G36" s="114">
        <v>81023.349999999904</v>
      </c>
      <c r="H36" s="298">
        <v>767.14</v>
      </c>
      <c r="I36" s="298">
        <v>7916.99</v>
      </c>
      <c r="J36" s="114">
        <v>-5351.77</v>
      </c>
      <c r="K36" s="298">
        <v>15093.41</v>
      </c>
      <c r="L36" s="114">
        <v>-2747.78</v>
      </c>
      <c r="M36" s="298">
        <v>-3469.75</v>
      </c>
      <c r="N36" s="298">
        <v>4830</v>
      </c>
      <c r="O36" s="298">
        <v>2558.65</v>
      </c>
      <c r="P36" s="298"/>
      <c r="Q36" s="298"/>
      <c r="R36" s="298"/>
      <c r="S36" s="58"/>
      <c r="T36" s="58">
        <f>SUM(H36:S36)</f>
        <v>19596.89</v>
      </c>
      <c r="U36" s="58">
        <f t="shared" si="18"/>
        <v>490578.84000000026</v>
      </c>
      <c r="V36" s="58">
        <v>1350000</v>
      </c>
      <c r="W36" s="298"/>
      <c r="X36" s="301">
        <f>+U36/V36</f>
        <v>0.36339173333333352</v>
      </c>
      <c r="AC36" s="10"/>
    </row>
    <row r="37" spans="1:29" ht="12.75">
      <c r="A37" s="10"/>
      <c r="B37" s="459" t="s">
        <v>158</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-6052.82</v>
      </c>
      <c r="M37" s="460">
        <f t="shared" si="19"/>
        <v>-4891.5600000000004</v>
      </c>
      <c r="N37" s="460">
        <f t="shared" si="19"/>
        <v>18382</v>
      </c>
      <c r="O37" s="460">
        <v>-87419.01</v>
      </c>
      <c r="P37" s="460">
        <f t="shared" si="19"/>
        <v>0</v>
      </c>
      <c r="Q37" s="460">
        <f t="shared" si="19"/>
        <v>0</v>
      </c>
      <c r="R37" s="460">
        <f t="shared" si="19"/>
        <v>0</v>
      </c>
      <c r="S37" s="460">
        <f t="shared" si="19"/>
        <v>0</v>
      </c>
      <c r="T37" s="460">
        <f>SUM(T35:T36)</f>
        <v>87440.1</v>
      </c>
      <c r="U37" s="460">
        <f>SUM(U35:U36)</f>
        <v>6811043.7100000018</v>
      </c>
      <c r="V37" s="367">
        <f>SUM(V35:V36)</f>
        <v>13571000</v>
      </c>
      <c r="W37" s="460">
        <f>SUM(W35:W36)</f>
        <v>0</v>
      </c>
      <c r="X37" s="461">
        <f>+U37/V37</f>
        <v>0.50188222754402789</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159</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160</v>
      </c>
      <c r="B40" s="299" t="s">
        <v>161</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v>25661.96</v>
      </c>
      <c r="M40" s="298">
        <v>42190.21</v>
      </c>
      <c r="N40" s="298">
        <v>19479</v>
      </c>
      <c r="O40" s="298">
        <v>20734.43</v>
      </c>
      <c r="P40" s="298"/>
      <c r="Q40" s="298"/>
      <c r="R40" s="298"/>
      <c r="S40" s="58"/>
      <c r="T40" s="58">
        <f>SUM(H40:S40)</f>
        <v>695285.83000000007</v>
      </c>
      <c r="U40" s="58">
        <f t="shared" ref="U40:U44" si="20">SUM(C40:G40)+T40</f>
        <v>7383890.6999999983</v>
      </c>
      <c r="V40" s="58">
        <v>11777000</v>
      </c>
      <c r="W40" s="298"/>
      <c r="X40" s="301">
        <f>+U40/V40</f>
        <v>0.62697552008151469</v>
      </c>
      <c r="AC40" s="10"/>
    </row>
    <row r="41" spans="1:29" ht="12.75">
      <c r="A41" s="10"/>
      <c r="B41" s="299" t="s">
        <v>162</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v>12121.279999999999</v>
      </c>
      <c r="M41" s="298">
        <v>6549.75</v>
      </c>
      <c r="N41" s="298">
        <v>9376</v>
      </c>
      <c r="O41" s="298">
        <v>1256.3900000000001</v>
      </c>
      <c r="P41" s="298"/>
      <c r="Q41" s="298"/>
      <c r="R41" s="298"/>
      <c r="S41" s="58"/>
      <c r="T41" s="58">
        <f t="shared" ref="T41:T43" si="21">SUM(H41:S41)</f>
        <v>109775.79999999999</v>
      </c>
      <c r="U41" s="58">
        <f t="shared" si="20"/>
        <v>5869115.379999999</v>
      </c>
      <c r="V41" s="58">
        <v>8386000</v>
      </c>
      <c r="W41" s="298"/>
      <c r="X41" s="301">
        <f t="shared" ref="X41:X43" si="22">+U41/V41</f>
        <v>0.69987066300977807</v>
      </c>
      <c r="AC41" s="10"/>
    </row>
    <row r="42" spans="1:29" ht="12.75">
      <c r="A42" s="10"/>
      <c r="B42" s="299" t="s">
        <v>163</v>
      </c>
      <c r="C42" s="58">
        <v>2574480.98</v>
      </c>
      <c r="D42" s="58">
        <v>4709668.5599999996</v>
      </c>
      <c r="E42" s="114">
        <v>4086658.1500000013</v>
      </c>
      <c r="F42" s="114">
        <v>2435989.0399999991</v>
      </c>
      <c r="G42" s="114">
        <v>3114508.8300000005</v>
      </c>
      <c r="H42" s="298">
        <v>116280.03</v>
      </c>
      <c r="I42" s="298">
        <v>9373.14</v>
      </c>
      <c r="J42" s="114">
        <v>-4800.5</v>
      </c>
      <c r="K42" s="298">
        <v>10222.56</v>
      </c>
      <c r="L42" s="114">
        <v>12609.83</v>
      </c>
      <c r="M42" s="298">
        <v>5653.3499999999995</v>
      </c>
      <c r="N42" s="298">
        <v>8231</v>
      </c>
      <c r="O42" s="298">
        <v>-72283.53</v>
      </c>
      <c r="P42" s="298"/>
      <c r="Q42" s="298"/>
      <c r="R42" s="298"/>
      <c r="S42" s="58"/>
      <c r="T42" s="58">
        <f t="shared" si="21"/>
        <v>85285.88</v>
      </c>
      <c r="U42" s="58">
        <f t="shared" si="20"/>
        <v>17006591.440000001</v>
      </c>
      <c r="V42" s="58">
        <v>19324000</v>
      </c>
      <c r="W42" s="298">
        <v>5800000</v>
      </c>
      <c r="X42" s="301">
        <f t="shared" si="22"/>
        <v>0.88007614572552273</v>
      </c>
      <c r="AC42" s="10"/>
    </row>
    <row r="43" spans="1:29" ht="12.75">
      <c r="A43" s="10"/>
      <c r="B43" s="299" t="s">
        <v>164</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v>47834.84</v>
      </c>
      <c r="M43" s="298">
        <v>83166.75</v>
      </c>
      <c r="N43" s="298">
        <v>29077</v>
      </c>
      <c r="O43" s="298">
        <v>-195340.55000000002</v>
      </c>
      <c r="P43" s="298"/>
      <c r="Q43" s="298"/>
      <c r="R43" s="298"/>
      <c r="S43" s="58"/>
      <c r="T43" s="58">
        <f t="shared" si="21"/>
        <v>219354.44999999998</v>
      </c>
      <c r="U43" s="58">
        <f t="shared" si="20"/>
        <v>22572808.730000027</v>
      </c>
      <c r="V43" s="58">
        <v>24128000</v>
      </c>
      <c r="W43" s="298">
        <v>4200000</v>
      </c>
      <c r="X43" s="301">
        <f t="shared" si="22"/>
        <v>0.93554412839854217</v>
      </c>
      <c r="AC43" s="10"/>
    </row>
    <row r="44" spans="1:29" ht="12.75">
      <c r="A44" s="10" t="s">
        <v>182</v>
      </c>
      <c r="B44" s="299" t="s">
        <v>183</v>
      </c>
      <c r="C44" s="58">
        <v>0</v>
      </c>
      <c r="D44" s="58">
        <v>0</v>
      </c>
      <c r="E44" s="114">
        <v>0</v>
      </c>
      <c r="F44" s="114">
        <v>0</v>
      </c>
      <c r="G44" s="114">
        <v>322265.12</v>
      </c>
      <c r="H44" s="298">
        <v>-30000</v>
      </c>
      <c r="I44" s="298">
        <v>25000</v>
      </c>
      <c r="J44" s="298">
        <v>0</v>
      </c>
      <c r="K44" s="298">
        <v>0</v>
      </c>
      <c r="L44" s="114">
        <v>0</v>
      </c>
      <c r="M44" s="298">
        <v>0</v>
      </c>
      <c r="N44" s="298">
        <v>0</v>
      </c>
      <c r="O44" s="298">
        <v>0</v>
      </c>
      <c r="P44" s="298"/>
      <c r="Q44" s="298"/>
      <c r="R44" s="298"/>
      <c r="S44" s="298"/>
      <c r="T44" s="58">
        <f>SUM(H44:S44)</f>
        <v>-5000</v>
      </c>
      <c r="U44" s="58">
        <f t="shared" si="20"/>
        <v>317265.12</v>
      </c>
      <c r="V44" s="58">
        <v>2000000</v>
      </c>
      <c r="W44" s="298"/>
      <c r="X44" s="301">
        <f>+U44/V44</f>
        <v>0.15863256000000001</v>
      </c>
      <c r="AC44" s="10"/>
    </row>
    <row r="45" spans="1:29" ht="12.75">
      <c r="A45" s="10"/>
      <c r="B45" s="459" t="s">
        <v>165</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98227.91</v>
      </c>
      <c r="M45" s="460">
        <f t="shared" si="24"/>
        <v>137560.06</v>
      </c>
      <c r="N45" s="460">
        <f t="shared" si="24"/>
        <v>66163</v>
      </c>
      <c r="O45" s="460">
        <v>-245633.26</v>
      </c>
      <c r="P45" s="460">
        <f t="shared" si="24"/>
        <v>0</v>
      </c>
      <c r="Q45" s="460">
        <f t="shared" si="24"/>
        <v>0</v>
      </c>
      <c r="R45" s="460">
        <f t="shared" si="24"/>
        <v>0</v>
      </c>
      <c r="S45" s="460">
        <f t="shared" si="24"/>
        <v>0</v>
      </c>
      <c r="T45" s="460">
        <f t="shared" ref="T45:V45" si="25">SUM(T40:T44)</f>
        <v>1104701.9600000002</v>
      </c>
      <c r="U45" s="460">
        <f t="shared" si="25"/>
        <v>53149671.370000027</v>
      </c>
      <c r="V45" s="368">
        <f t="shared" si="25"/>
        <v>65615000</v>
      </c>
      <c r="W45" s="460">
        <f>SUM(W40:W44)</f>
        <v>10000000</v>
      </c>
      <c r="X45" s="461">
        <f>+U45/V45</f>
        <v>0.81002318631410541</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184</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185</v>
      </c>
      <c r="B48" s="299" t="s">
        <v>186</v>
      </c>
      <c r="C48" s="58">
        <v>0</v>
      </c>
      <c r="D48" s="58">
        <v>0</v>
      </c>
      <c r="E48" s="114">
        <v>0</v>
      </c>
      <c r="F48" s="114">
        <v>0</v>
      </c>
      <c r="G48" s="114">
        <v>0</v>
      </c>
      <c r="H48" s="298">
        <v>0</v>
      </c>
      <c r="I48" s="298">
        <v>0</v>
      </c>
      <c r="J48" s="298">
        <v>0</v>
      </c>
      <c r="K48" s="298">
        <v>0</v>
      </c>
      <c r="L48" s="298">
        <v>0</v>
      </c>
      <c r="M48" s="298">
        <v>0</v>
      </c>
      <c r="N48" s="298">
        <v>0</v>
      </c>
      <c r="O48" s="298">
        <v>0</v>
      </c>
      <c r="P48" s="298"/>
      <c r="Q48" s="298"/>
      <c r="R48" s="298"/>
      <c r="S48" s="58"/>
      <c r="T48" s="58">
        <f>SUM(H48:S48)</f>
        <v>0</v>
      </c>
      <c r="U48" s="58">
        <f t="shared" ref="U48:U51" si="26">SUM(C48:G48)+T48</f>
        <v>0</v>
      </c>
      <c r="V48" s="58">
        <v>0</v>
      </c>
      <c r="W48" s="298"/>
      <c r="X48" s="301">
        <v>0</v>
      </c>
      <c r="AC48" s="10"/>
    </row>
    <row r="49" spans="1:29" ht="12.75">
      <c r="A49" s="10" t="s">
        <v>185</v>
      </c>
      <c r="B49" s="299" t="s">
        <v>187</v>
      </c>
      <c r="C49" s="58">
        <v>30320.82</v>
      </c>
      <c r="D49" s="58">
        <v>0</v>
      </c>
      <c r="E49" s="114">
        <v>0</v>
      </c>
      <c r="F49" s="114">
        <v>0</v>
      </c>
      <c r="G49" s="114">
        <v>0</v>
      </c>
      <c r="H49" s="298">
        <v>0</v>
      </c>
      <c r="I49" s="298">
        <v>0</v>
      </c>
      <c r="J49" s="298">
        <v>0</v>
      </c>
      <c r="K49" s="298">
        <v>0</v>
      </c>
      <c r="L49" s="298">
        <v>0</v>
      </c>
      <c r="M49" s="298">
        <v>0</v>
      </c>
      <c r="N49" s="298">
        <v>0</v>
      </c>
      <c r="O49" s="298">
        <v>0</v>
      </c>
      <c r="P49" s="298"/>
      <c r="Q49" s="298"/>
      <c r="R49" s="298"/>
      <c r="S49" s="58"/>
      <c r="T49" s="58">
        <f>SUM(H49:S49)</f>
        <v>0</v>
      </c>
      <c r="U49" s="58">
        <f t="shared" si="26"/>
        <v>30320.82</v>
      </c>
      <c r="V49" s="58">
        <v>30320.82</v>
      </c>
      <c r="W49" s="298"/>
      <c r="X49" s="301">
        <f t="shared" ref="X49" si="27">+U49/V49</f>
        <v>1</v>
      </c>
      <c r="AC49" s="10"/>
    </row>
    <row r="50" spans="1:29" ht="12.75">
      <c r="A50" s="10"/>
      <c r="B50" s="299" t="s">
        <v>147</v>
      </c>
      <c r="C50" s="58">
        <v>0</v>
      </c>
      <c r="D50" s="58">
        <v>0</v>
      </c>
      <c r="E50" s="114">
        <v>229082.34999999974</v>
      </c>
      <c r="F50" s="114">
        <v>866773.04999999993</v>
      </c>
      <c r="G50" s="114">
        <v>681093.94</v>
      </c>
      <c r="H50" s="298">
        <v>-14010.49</v>
      </c>
      <c r="I50" s="298">
        <v>0</v>
      </c>
      <c r="J50" s="298">
        <v>0</v>
      </c>
      <c r="K50" s="298">
        <v>0</v>
      </c>
      <c r="L50" s="298">
        <v>0</v>
      </c>
      <c r="M50" s="298">
        <v>0</v>
      </c>
      <c r="N50" s="298">
        <v>0</v>
      </c>
      <c r="O50" s="298">
        <v>0</v>
      </c>
      <c r="P50" s="298"/>
      <c r="Q50" s="298"/>
      <c r="R50" s="298"/>
      <c r="S50" s="58"/>
      <c r="T50" s="58">
        <f t="shared" ref="T50:T51" si="28">SUM(H50:S50)</f>
        <v>-14010.49</v>
      </c>
      <c r="U50" s="58">
        <f t="shared" si="26"/>
        <v>1762938.8499999996</v>
      </c>
      <c r="V50" s="58">
        <v>5000000</v>
      </c>
      <c r="W50" s="298"/>
      <c r="X50" s="301">
        <f>+U50/V50</f>
        <v>0.35258776999999991</v>
      </c>
      <c r="AC50" s="10"/>
    </row>
    <row r="51" spans="1:29" ht="12.75">
      <c r="A51" s="10"/>
      <c r="B51" s="299" t="s">
        <v>148</v>
      </c>
      <c r="C51" s="58">
        <v>0</v>
      </c>
      <c r="D51" s="58">
        <v>0</v>
      </c>
      <c r="E51" s="114">
        <v>0</v>
      </c>
      <c r="F51" s="114">
        <v>108888.15</v>
      </c>
      <c r="G51" s="114">
        <v>677939.59000000008</v>
      </c>
      <c r="H51" s="298">
        <v>103473.25</v>
      </c>
      <c r="I51" s="298">
        <v>73036.899999999994</v>
      </c>
      <c r="J51" s="298">
        <v>103153.62000000001</v>
      </c>
      <c r="K51" s="298">
        <v>143696.25</v>
      </c>
      <c r="L51" s="298">
        <v>41438.18</v>
      </c>
      <c r="M51" s="298">
        <v>-85693.25</v>
      </c>
      <c r="N51" s="298">
        <v>-20346</v>
      </c>
      <c r="O51" s="298">
        <v>64702.07</v>
      </c>
      <c r="P51" s="298"/>
      <c r="Q51" s="298"/>
      <c r="R51" s="298"/>
      <c r="S51" s="191"/>
      <c r="T51" s="58">
        <f t="shared" si="28"/>
        <v>423461.02</v>
      </c>
      <c r="U51" s="58">
        <f t="shared" si="26"/>
        <v>1210288.7600000002</v>
      </c>
      <c r="V51" s="58">
        <v>39969679.18</v>
      </c>
      <c r="W51" s="298"/>
      <c r="X51" s="301">
        <f>+U51/V51</f>
        <v>3.0280171991112794E-2</v>
      </c>
      <c r="AC51" s="10"/>
    </row>
    <row r="52" spans="1:29" ht="13.35" customHeight="1">
      <c r="B52" s="459" t="s">
        <v>188</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41438.18</v>
      </c>
      <c r="M52" s="460">
        <f t="shared" si="29"/>
        <v>-85693.25</v>
      </c>
      <c r="N52" s="460">
        <f t="shared" si="29"/>
        <v>-20346</v>
      </c>
      <c r="O52" s="460">
        <v>64702.07</v>
      </c>
      <c r="P52" s="460">
        <f t="shared" si="29"/>
        <v>0</v>
      </c>
      <c r="Q52" s="460">
        <f t="shared" si="29"/>
        <v>0</v>
      </c>
      <c r="R52" s="460">
        <f t="shared" si="29"/>
        <v>0</v>
      </c>
      <c r="S52" s="460">
        <f t="shared" si="29"/>
        <v>0</v>
      </c>
      <c r="T52" s="460">
        <f>SUM(T48:T51)</f>
        <v>409450.53</v>
      </c>
      <c r="U52" s="460">
        <f>SUM(U48:U51)</f>
        <v>3003548.4299999997</v>
      </c>
      <c r="V52" s="367">
        <f>SUM(V48:V51)</f>
        <v>45000000</v>
      </c>
      <c r="W52" s="460">
        <f t="shared" ref="W52" si="30">SUM(W49:W49)</f>
        <v>0</v>
      </c>
      <c r="X52" s="461">
        <f>+U52/V52</f>
        <v>6.6745520666666655E-2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189</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185</v>
      </c>
      <c r="B55" s="299" t="s">
        <v>152</v>
      </c>
      <c r="C55" s="58">
        <v>0</v>
      </c>
      <c r="D55" s="58">
        <v>0</v>
      </c>
      <c r="E55" s="114">
        <v>0</v>
      </c>
      <c r="F55" s="298">
        <v>1930986.2299999981</v>
      </c>
      <c r="G55" s="298">
        <v>82523256.669999614</v>
      </c>
      <c r="H55" s="298">
        <v>0</v>
      </c>
      <c r="I55" s="298">
        <v>0</v>
      </c>
      <c r="J55" s="298">
        <v>0</v>
      </c>
      <c r="K55" s="298">
        <v>0</v>
      </c>
      <c r="L55" s="298">
        <v>0</v>
      </c>
      <c r="M55" s="298">
        <v>0</v>
      </c>
      <c r="N55" s="298">
        <v>0</v>
      </c>
      <c r="O55" s="298">
        <v>0</v>
      </c>
      <c r="P55" s="298"/>
      <c r="Q55" s="298"/>
      <c r="R55" s="58"/>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190</v>
      </c>
      <c r="C56" s="460">
        <f t="shared" ref="C56:R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v>0</v>
      </c>
      <c r="P56" s="460">
        <f t="shared" si="33"/>
        <v>0</v>
      </c>
      <c r="Q56" s="460">
        <f t="shared" si="33"/>
        <v>0</v>
      </c>
      <c r="R56" s="460">
        <f t="shared" si="33"/>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3"/>
      <c r="F57" s="563"/>
      <c r="G57" s="563"/>
      <c r="H57" s="364"/>
      <c r="I57" s="364"/>
      <c r="J57" s="365"/>
      <c r="K57" s="298"/>
      <c r="L57" s="298"/>
      <c r="M57" s="298"/>
      <c r="N57" s="298"/>
      <c r="O57" s="298"/>
      <c r="P57" s="298"/>
      <c r="Q57" s="298"/>
      <c r="R57" s="298"/>
      <c r="S57" s="114"/>
      <c r="T57" s="364"/>
      <c r="U57" s="365"/>
      <c r="V57" s="58"/>
      <c r="W57" s="298"/>
      <c r="X57" s="301"/>
    </row>
    <row r="58" spans="1:29" ht="7.5" customHeight="1">
      <c r="B58" s="305"/>
      <c r="C58" s="58"/>
      <c r="D58" s="298"/>
      <c r="E58" s="563"/>
      <c r="F58" s="305"/>
      <c r="G58" s="305"/>
      <c r="H58" s="305"/>
      <c r="I58" s="298"/>
      <c r="J58" s="58"/>
      <c r="K58" s="298"/>
      <c r="L58" s="298"/>
      <c r="M58" s="298"/>
      <c r="N58" s="298"/>
      <c r="O58" s="298"/>
      <c r="P58" s="298"/>
      <c r="Q58" s="298"/>
      <c r="R58" s="298"/>
      <c r="S58" s="114"/>
      <c r="T58" s="214"/>
      <c r="U58" s="58"/>
      <c r="V58" s="58"/>
      <c r="W58" s="298"/>
      <c r="X58" s="301"/>
    </row>
    <row r="59" spans="1:29" ht="48">
      <c r="B59" s="371" t="s">
        <v>191</v>
      </c>
      <c r="C59" s="364">
        <v>1992495.07</v>
      </c>
      <c r="D59" s="298">
        <v>1911817.22</v>
      </c>
      <c r="E59" s="563">
        <v>1742047.9999999998</v>
      </c>
      <c r="F59" s="460">
        <v>588503.49</v>
      </c>
      <c r="G59" s="460">
        <v>529918.26</v>
      </c>
      <c r="H59" s="460">
        <v>0</v>
      </c>
      <c r="I59" s="460">
        <v>0</v>
      </c>
      <c r="J59" s="460">
        <v>0</v>
      </c>
      <c r="K59" s="460">
        <v>0</v>
      </c>
      <c r="L59" s="460">
        <v>0</v>
      </c>
      <c r="M59" s="460">
        <v>0</v>
      </c>
      <c r="N59" s="646">
        <v>0</v>
      </c>
      <c r="O59" s="460">
        <v>0</v>
      </c>
      <c r="P59" s="460"/>
      <c r="Q59" s="460"/>
      <c r="R59" s="460"/>
      <c r="S59" s="460"/>
      <c r="T59" s="58">
        <f t="shared" ref="T59" si="36">SUM(H59:S59)</f>
        <v>0</v>
      </c>
      <c r="U59" s="460">
        <f>SUM(C59:G59)+T59</f>
        <v>6764782.04</v>
      </c>
      <c r="V59" s="365">
        <v>0</v>
      </c>
      <c r="W59" s="364">
        <f>SUM(W53:W53)</f>
        <v>0</v>
      </c>
      <c r="X59" s="369">
        <v>0</v>
      </c>
    </row>
    <row r="60" spans="1:29" ht="15" customHeight="1">
      <c r="B60" s="462" t="s">
        <v>192</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237234.87</v>
      </c>
      <c r="M60" s="460">
        <f t="shared" si="39"/>
        <v>178776.44</v>
      </c>
      <c r="N60" s="460">
        <f t="shared" si="39"/>
        <v>119412</v>
      </c>
      <c r="O60" s="460">
        <f t="shared" si="39"/>
        <v>-992998.41</v>
      </c>
      <c r="P60" s="460">
        <f t="shared" si="39"/>
        <v>0</v>
      </c>
      <c r="Q60" s="460">
        <f t="shared" si="39"/>
        <v>0</v>
      </c>
      <c r="R60" s="460">
        <f t="shared" si="39"/>
        <v>0</v>
      </c>
      <c r="S60" s="460">
        <f t="shared" si="39"/>
        <v>0</v>
      </c>
      <c r="T60" s="460">
        <f t="shared" si="39"/>
        <v>5222572.09</v>
      </c>
      <c r="U60" s="460">
        <f t="shared" si="39"/>
        <v>216475462.63999969</v>
      </c>
      <c r="V60" s="368">
        <f>V11+V16+V21+V26+V32+V37+V45+V52+V59+V56</f>
        <v>392072000</v>
      </c>
      <c r="W60" s="460">
        <f>W11+W16+W21+W26+W32+W37+W45+++W52+++W59</f>
        <v>0</v>
      </c>
      <c r="X60" s="461">
        <f>+U60/V60</f>
        <v>0.55213191107755644</v>
      </c>
    </row>
    <row r="61" spans="1:29" ht="8.25" customHeight="1" thickBot="1">
      <c r="B61" s="372"/>
      <c r="C61" s="563"/>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404</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710" t="s">
        <v>193</v>
      </c>
      <c r="C64" s="710"/>
      <c r="D64" s="710"/>
      <c r="E64" s="710"/>
      <c r="F64" s="710"/>
      <c r="G64" s="710"/>
      <c r="H64" s="675"/>
      <c r="I64" s="675"/>
      <c r="J64" s="675"/>
      <c r="K64" s="675"/>
      <c r="L64" s="675"/>
      <c r="M64" s="675"/>
      <c r="N64" s="675"/>
      <c r="O64" s="675"/>
      <c r="P64" s="675"/>
      <c r="Q64" s="675"/>
      <c r="R64" s="675"/>
      <c r="S64" s="675"/>
      <c r="T64" s="675"/>
      <c r="U64" s="675"/>
      <c r="V64" s="675"/>
      <c r="W64" s="675"/>
      <c r="X64" s="675"/>
    </row>
    <row r="65" spans="1:24" s="49" customFormat="1" ht="30" customHeight="1">
      <c r="A65" s="95"/>
      <c r="B65" s="712" t="s">
        <v>194</v>
      </c>
      <c r="C65" s="712"/>
      <c r="D65" s="712"/>
      <c r="E65" s="712"/>
      <c r="F65" s="712"/>
      <c r="G65" s="712"/>
      <c r="H65" s="712"/>
      <c r="I65" s="712"/>
      <c r="J65" s="712"/>
      <c r="K65" s="712"/>
      <c r="L65" s="712"/>
      <c r="M65" s="712"/>
      <c r="N65" s="712"/>
      <c r="O65" s="712"/>
      <c r="P65" s="712"/>
      <c r="Q65" s="712"/>
      <c r="R65" s="712"/>
      <c r="S65" s="712"/>
      <c r="T65" s="712"/>
      <c r="U65" s="712"/>
      <c r="V65" s="712"/>
      <c r="W65" s="712"/>
      <c r="X65" s="712"/>
    </row>
    <row r="66" spans="1:24" s="49" customFormat="1" ht="13.5" customHeight="1">
      <c r="A66" s="95"/>
      <c r="B66" s="714" t="s">
        <v>195</v>
      </c>
      <c r="C66" s="714"/>
      <c r="D66" s="714"/>
      <c r="E66" s="714"/>
      <c r="F66" s="714"/>
      <c r="G66" s="714"/>
      <c r="H66" s="714"/>
      <c r="I66" s="714"/>
      <c r="J66" s="714"/>
      <c r="K66" s="714"/>
      <c r="L66" s="714"/>
      <c r="M66" s="714"/>
      <c r="N66" s="714"/>
      <c r="O66" s="714"/>
      <c r="P66" s="714"/>
      <c r="Q66" s="714"/>
      <c r="R66" s="714"/>
      <c r="S66" s="714"/>
      <c r="T66" s="714"/>
      <c r="U66" s="714"/>
      <c r="V66" s="715"/>
      <c r="W66" s="715"/>
      <c r="X66" s="715"/>
    </row>
    <row r="67" spans="1:24" ht="15" customHeight="1">
      <c r="A67" s="96"/>
      <c r="B67" s="706"/>
      <c r="C67" s="706"/>
      <c r="D67" s="706"/>
      <c r="E67" s="706"/>
      <c r="F67" s="706"/>
      <c r="G67" s="706"/>
      <c r="H67" s="706"/>
      <c r="I67" s="706"/>
      <c r="J67" s="706"/>
      <c r="K67" s="706"/>
      <c r="L67" s="706"/>
      <c r="M67" s="706"/>
      <c r="N67" s="706"/>
      <c r="O67" s="706"/>
      <c r="P67" s="706"/>
      <c r="Q67" s="706"/>
      <c r="R67" s="706"/>
      <c r="S67" s="706"/>
      <c r="T67" s="706"/>
      <c r="U67" s="706"/>
      <c r="V67" s="680"/>
      <c r="W67" s="680"/>
      <c r="X67" s="680"/>
    </row>
    <row r="68" spans="1:24" ht="15" customHeight="1">
      <c r="B68" s="707" t="s">
        <v>196</v>
      </c>
      <c r="C68" s="708"/>
      <c r="D68" s="708"/>
      <c r="E68" s="708"/>
      <c r="F68" s="708"/>
      <c r="G68" s="708"/>
      <c r="H68" s="708"/>
      <c r="I68" s="708"/>
      <c r="J68" s="708"/>
      <c r="K68" s="708"/>
      <c r="L68" s="708"/>
      <c r="M68" s="708"/>
      <c r="N68" s="708"/>
      <c r="O68" s="708"/>
      <c r="P68" s="708"/>
      <c r="Q68" s="708"/>
      <c r="R68" s="708"/>
      <c r="S68" s="708"/>
      <c r="T68" s="708"/>
      <c r="U68" s="708"/>
      <c r="V68" s="708"/>
      <c r="W68" s="708"/>
      <c r="X68" s="708"/>
    </row>
    <row r="69" spans="1:24" ht="11.85" customHeight="1">
      <c r="B69" s="709"/>
      <c r="C69" s="709"/>
      <c r="D69" s="709"/>
      <c r="E69" s="709"/>
      <c r="F69" s="709"/>
      <c r="G69" s="709"/>
      <c r="H69" s="709"/>
      <c r="I69" s="709"/>
      <c r="J69" s="709"/>
      <c r="K69" s="709"/>
      <c r="L69" s="709"/>
      <c r="M69" s="709"/>
      <c r="N69" s="709"/>
      <c r="O69" s="709"/>
      <c r="P69" s="709"/>
      <c r="Q69" s="709"/>
      <c r="R69" s="709"/>
      <c r="S69" s="709"/>
      <c r="T69" s="709"/>
      <c r="U69" s="266"/>
      <c r="V69" s="57"/>
      <c r="W69" s="57"/>
      <c r="X69" s="57"/>
    </row>
    <row r="70" spans="1:24">
      <c r="B70" s="709"/>
      <c r="C70" s="709"/>
      <c r="D70" s="709"/>
      <c r="E70" s="709"/>
      <c r="F70" s="709"/>
      <c r="G70" s="709"/>
      <c r="H70" s="709"/>
      <c r="I70" s="709"/>
      <c r="J70" s="709"/>
      <c r="K70" s="709"/>
      <c r="L70" s="709"/>
      <c r="M70" s="709"/>
      <c r="N70" s="709"/>
      <c r="O70" s="709"/>
      <c r="P70" s="709"/>
      <c r="Q70" s="709"/>
      <c r="R70" s="709"/>
      <c r="S70" s="709"/>
      <c r="T70" s="709"/>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August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I14" sqref="I14"/>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197</v>
      </c>
      <c r="C5" s="463" t="s">
        <v>5</v>
      </c>
      <c r="D5" s="463" t="s">
        <v>6</v>
      </c>
      <c r="E5" s="463" t="s">
        <v>7</v>
      </c>
      <c r="F5" s="463" t="s">
        <v>8</v>
      </c>
      <c r="G5" s="463" t="s">
        <v>9</v>
      </c>
      <c r="H5" s="464" t="s">
        <v>10</v>
      </c>
      <c r="I5" s="463" t="s">
        <v>39</v>
      </c>
      <c r="J5" s="463" t="s">
        <v>40</v>
      </c>
      <c r="K5" s="463" t="s">
        <v>41</v>
      </c>
      <c r="L5" s="463" t="s">
        <v>42</v>
      </c>
      <c r="M5" s="463" t="s">
        <v>43</v>
      </c>
      <c r="N5" s="375" t="s">
        <v>44</v>
      </c>
      <c r="O5" s="376" t="s">
        <v>198</v>
      </c>
    </row>
    <row r="6" spans="1:20">
      <c r="B6" s="564" t="s">
        <v>199</v>
      </c>
      <c r="C6" s="311"/>
      <c r="D6" s="311"/>
      <c r="E6" s="311"/>
      <c r="F6" s="311"/>
      <c r="G6" s="311"/>
      <c r="H6" s="311"/>
      <c r="I6" s="311"/>
      <c r="J6" s="311"/>
      <c r="K6" s="311"/>
      <c r="L6" s="311"/>
      <c r="M6" s="311"/>
      <c r="N6" s="377"/>
      <c r="O6" s="378"/>
    </row>
    <row r="7" spans="1:20" ht="12.75">
      <c r="A7" s="10" t="s">
        <v>126</v>
      </c>
      <c r="B7" s="565" t="s">
        <v>128</v>
      </c>
      <c r="C7" s="311">
        <v>0</v>
      </c>
      <c r="D7" s="311">
        <v>0</v>
      </c>
      <c r="E7" s="311">
        <v>0</v>
      </c>
      <c r="F7" s="311">
        <v>0</v>
      </c>
      <c r="G7" s="311">
        <v>0</v>
      </c>
      <c r="H7" s="311">
        <v>0</v>
      </c>
      <c r="I7" s="311">
        <v>0</v>
      </c>
      <c r="J7" s="311">
        <v>0</v>
      </c>
      <c r="K7" s="311"/>
      <c r="L7" s="311"/>
      <c r="M7" s="311"/>
      <c r="N7" s="311"/>
      <c r="O7" s="311">
        <f>SUM(C7:N7)</f>
        <v>0</v>
      </c>
      <c r="T7" s="10"/>
    </row>
    <row r="8" spans="1:20" ht="24">
      <c r="A8" s="10" t="s">
        <v>129</v>
      </c>
      <c r="B8" s="566" t="s">
        <v>200</v>
      </c>
      <c r="C8" s="311">
        <v>0</v>
      </c>
      <c r="D8" s="311">
        <v>0</v>
      </c>
      <c r="E8" s="311">
        <v>0</v>
      </c>
      <c r="F8" s="311">
        <v>0</v>
      </c>
      <c r="G8" s="311">
        <v>0</v>
      </c>
      <c r="H8" s="311">
        <v>0</v>
      </c>
      <c r="I8" s="311">
        <v>0</v>
      </c>
      <c r="J8" s="311">
        <v>0</v>
      </c>
      <c r="K8" s="311"/>
      <c r="L8" s="311"/>
      <c r="M8" s="311"/>
      <c r="N8" s="311"/>
      <c r="O8" s="312">
        <f>SUM(C8:N8)</f>
        <v>0</v>
      </c>
      <c r="T8" s="10"/>
    </row>
    <row r="9" spans="1:20" s="13" customFormat="1" ht="12.75">
      <c r="A9" s="43"/>
      <c r="B9" s="379" t="s">
        <v>131</v>
      </c>
      <c r="C9" s="465">
        <f>SUM(C7:C8)</f>
        <v>0</v>
      </c>
      <c r="D9" s="465">
        <f>SUM(D7:D8)</f>
        <v>0</v>
      </c>
      <c r="E9" s="465">
        <f>SUM(E7:E8)</f>
        <v>0</v>
      </c>
      <c r="F9" s="465">
        <v>0</v>
      </c>
      <c r="G9" s="465">
        <v>0</v>
      </c>
      <c r="H9" s="465">
        <v>0</v>
      </c>
      <c r="I9" s="465">
        <v>0</v>
      </c>
      <c r="J9" s="465">
        <v>0</v>
      </c>
      <c r="K9" s="465"/>
      <c r="L9" s="465"/>
      <c r="M9" s="465"/>
      <c r="N9" s="465"/>
      <c r="O9" s="465">
        <f t="shared" ref="O9" si="0">SUM(O7:O8)</f>
        <v>0</v>
      </c>
      <c r="T9" s="43"/>
    </row>
    <row r="10" spans="1:20" ht="3.75" customHeight="1">
      <c r="A10" s="10"/>
      <c r="B10" s="560"/>
      <c r="C10" s="311"/>
      <c r="D10" s="311"/>
      <c r="E10" s="311"/>
      <c r="F10" s="602"/>
      <c r="G10" s="311"/>
      <c r="H10" s="311"/>
      <c r="I10" s="311"/>
      <c r="J10" s="311"/>
      <c r="K10" s="311"/>
      <c r="L10" s="311"/>
      <c r="M10" s="311"/>
      <c r="N10" s="311"/>
      <c r="O10" s="380"/>
      <c r="T10" s="10"/>
    </row>
    <row r="11" spans="1:20" ht="12.75">
      <c r="A11" s="10"/>
      <c r="B11" s="564" t="s">
        <v>201</v>
      </c>
      <c r="C11" s="311"/>
      <c r="D11" s="311"/>
      <c r="E11" s="311"/>
      <c r="F11" s="311"/>
      <c r="G11" s="311"/>
      <c r="H11" s="311"/>
      <c r="I11" s="311"/>
      <c r="J11" s="311"/>
      <c r="K11" s="311"/>
      <c r="L11" s="311"/>
      <c r="M11" s="311"/>
      <c r="N11" s="311"/>
      <c r="O11" s="311"/>
      <c r="T11" s="10"/>
    </row>
    <row r="12" spans="1:20" ht="12.75">
      <c r="A12" s="10" t="s">
        <v>134</v>
      </c>
      <c r="B12" s="565" t="s">
        <v>130</v>
      </c>
      <c r="C12" s="311">
        <v>0</v>
      </c>
      <c r="D12" s="311">
        <v>0</v>
      </c>
      <c r="E12" s="311">
        <v>0</v>
      </c>
      <c r="F12" s="311">
        <v>0</v>
      </c>
      <c r="G12" s="311">
        <v>0</v>
      </c>
      <c r="H12" s="311">
        <v>0</v>
      </c>
      <c r="I12" s="311">
        <v>0</v>
      </c>
      <c r="J12" s="311">
        <v>0</v>
      </c>
      <c r="K12" s="311"/>
      <c r="L12" s="311"/>
      <c r="M12" s="311"/>
      <c r="N12" s="311"/>
      <c r="O12" s="311">
        <f>SUM(C12:N12)</f>
        <v>0</v>
      </c>
      <c r="T12" s="10"/>
    </row>
    <row r="13" spans="1:20" ht="13.5">
      <c r="A13" s="10"/>
      <c r="B13" s="565" t="s">
        <v>202</v>
      </c>
      <c r="C13" s="311">
        <v>0</v>
      </c>
      <c r="D13" s="311">
        <v>0</v>
      </c>
      <c r="E13" s="311">
        <v>0</v>
      </c>
      <c r="F13" s="311">
        <v>0</v>
      </c>
      <c r="G13" s="311">
        <v>0</v>
      </c>
      <c r="H13" s="311">
        <v>0</v>
      </c>
      <c r="I13" s="311">
        <v>0</v>
      </c>
      <c r="J13" s="311">
        <v>0</v>
      </c>
      <c r="K13" s="311"/>
      <c r="L13" s="311"/>
      <c r="M13" s="311"/>
      <c r="N13" s="311"/>
      <c r="O13" s="311">
        <f>SUM(C13:N13)</f>
        <v>0</v>
      </c>
      <c r="T13" s="10"/>
    </row>
    <row r="14" spans="1:20" s="13" customFormat="1" ht="12.75">
      <c r="A14" s="43"/>
      <c r="B14" s="379" t="s">
        <v>136</v>
      </c>
      <c r="C14" s="465">
        <f>SUM(C12:C13)</f>
        <v>0</v>
      </c>
      <c r="D14" s="465">
        <f>SUM(D12:D13)</f>
        <v>0</v>
      </c>
      <c r="E14" s="465">
        <f>SUM(E12:E13)</f>
        <v>0</v>
      </c>
      <c r="F14" s="465">
        <v>0</v>
      </c>
      <c r="G14" s="465">
        <v>0</v>
      </c>
      <c r="H14" s="465">
        <v>0</v>
      </c>
      <c r="I14" s="465">
        <v>0</v>
      </c>
      <c r="J14" s="465">
        <v>0</v>
      </c>
      <c r="K14" s="465"/>
      <c r="L14" s="465"/>
      <c r="M14" s="465"/>
      <c r="N14" s="465"/>
      <c r="O14" s="465">
        <f t="shared" ref="O14" si="1">SUM(O12:O13)</f>
        <v>0</v>
      </c>
      <c r="T14" s="43"/>
    </row>
    <row r="15" spans="1:20" ht="5.0999999999999996" customHeight="1">
      <c r="A15" s="10"/>
      <c r="B15" s="562"/>
      <c r="C15" s="311"/>
      <c r="D15" s="311"/>
      <c r="E15" s="311"/>
      <c r="F15" s="311"/>
      <c r="G15" s="311"/>
      <c r="H15" s="311"/>
      <c r="I15" s="311"/>
      <c r="J15" s="311"/>
      <c r="K15" s="311"/>
      <c r="L15" s="311"/>
      <c r="M15" s="311"/>
      <c r="N15" s="311"/>
      <c r="O15" s="311"/>
      <c r="T15" s="10"/>
    </row>
    <row r="16" spans="1:20" ht="12.75">
      <c r="A16" s="10"/>
      <c r="B16" s="562" t="s">
        <v>203</v>
      </c>
      <c r="C16" s="311"/>
      <c r="D16" s="311"/>
      <c r="E16" s="311"/>
      <c r="F16" s="311"/>
      <c r="G16" s="311"/>
      <c r="H16" s="311"/>
      <c r="I16" s="311"/>
      <c r="J16" s="311"/>
      <c r="K16" s="311"/>
      <c r="L16" s="311"/>
      <c r="M16" s="311"/>
      <c r="N16" s="311"/>
      <c r="O16" s="311"/>
      <c r="T16" s="10"/>
    </row>
    <row r="17" spans="1:20" ht="12.75">
      <c r="A17" s="10" t="s">
        <v>139</v>
      </c>
      <c r="B17" s="565" t="s">
        <v>204</v>
      </c>
      <c r="C17" s="311">
        <v>0</v>
      </c>
      <c r="D17" s="311">
        <v>0</v>
      </c>
      <c r="E17" s="311">
        <v>0</v>
      </c>
      <c r="F17" s="311">
        <v>0</v>
      </c>
      <c r="G17" s="311">
        <v>0</v>
      </c>
      <c r="H17" s="311">
        <v>0</v>
      </c>
      <c r="I17" s="311">
        <v>0</v>
      </c>
      <c r="J17" s="311">
        <v>0</v>
      </c>
      <c r="K17" s="311"/>
      <c r="L17" s="311"/>
      <c r="M17" s="311"/>
      <c r="N17" s="311"/>
      <c r="O17" s="311">
        <f>SUM(C17:N17)</f>
        <v>0</v>
      </c>
      <c r="T17" s="10"/>
    </row>
    <row r="18" spans="1:20" s="13" customFormat="1" ht="12.75">
      <c r="A18" s="43"/>
      <c r="B18" s="379" t="s">
        <v>141</v>
      </c>
      <c r="C18" s="465">
        <f>SUM(C17)</f>
        <v>0</v>
      </c>
      <c r="D18" s="465">
        <f>SUM(D17)</f>
        <v>0</v>
      </c>
      <c r="E18" s="465">
        <f>SUM(E17)</f>
        <v>0</v>
      </c>
      <c r="F18" s="465">
        <v>0</v>
      </c>
      <c r="G18" s="465">
        <v>0</v>
      </c>
      <c r="H18" s="465">
        <v>0</v>
      </c>
      <c r="I18" s="465">
        <v>0</v>
      </c>
      <c r="J18" s="465">
        <v>0</v>
      </c>
      <c r="K18" s="465"/>
      <c r="L18" s="465"/>
      <c r="M18" s="465"/>
      <c r="N18" s="465"/>
      <c r="O18" s="465">
        <f t="shared" ref="O18" si="2">O17</f>
        <v>0</v>
      </c>
      <c r="T18" s="43"/>
    </row>
    <row r="19" spans="1:20" ht="3" customHeight="1">
      <c r="A19" s="10"/>
      <c r="B19" s="565"/>
      <c r="C19" s="311"/>
      <c r="D19" s="311"/>
      <c r="E19" s="311"/>
      <c r="F19" s="311"/>
      <c r="G19" s="311"/>
      <c r="H19" s="311"/>
      <c r="I19" s="311"/>
      <c r="J19" s="311"/>
      <c r="K19" s="311"/>
      <c r="L19" s="311"/>
      <c r="M19" s="311"/>
      <c r="N19" s="311"/>
      <c r="O19" s="311"/>
      <c r="T19" s="10"/>
    </row>
    <row r="20" spans="1:20" ht="12.75">
      <c r="A20" s="10"/>
      <c r="B20" s="564" t="s">
        <v>142</v>
      </c>
      <c r="C20" s="311"/>
      <c r="D20" s="311"/>
      <c r="E20" s="311"/>
      <c r="F20" s="311"/>
      <c r="G20" s="311"/>
      <c r="H20" s="311"/>
      <c r="I20" s="311"/>
      <c r="J20" s="311"/>
      <c r="K20" s="311"/>
      <c r="L20" s="311"/>
      <c r="M20" s="311"/>
      <c r="N20" s="311"/>
      <c r="O20" s="311"/>
      <c r="T20" s="10"/>
    </row>
    <row r="21" spans="1:20" s="87" customFormat="1" ht="12.75">
      <c r="A21" s="86" t="s">
        <v>143</v>
      </c>
      <c r="B21" s="565" t="s">
        <v>144</v>
      </c>
      <c r="C21" s="311">
        <v>0</v>
      </c>
      <c r="D21" s="311">
        <v>0</v>
      </c>
      <c r="E21" s="311">
        <v>0</v>
      </c>
      <c r="F21" s="311">
        <v>0</v>
      </c>
      <c r="G21" s="311">
        <v>0</v>
      </c>
      <c r="H21" s="311">
        <v>0</v>
      </c>
      <c r="I21" s="311">
        <v>0</v>
      </c>
      <c r="J21" s="311">
        <v>0</v>
      </c>
      <c r="K21" s="311"/>
      <c r="L21" s="311"/>
      <c r="M21" s="311"/>
      <c r="N21" s="311"/>
      <c r="O21" s="311">
        <f>SUM(C21:N21)</f>
        <v>0</v>
      </c>
      <c r="T21" s="86"/>
    </row>
    <row r="22" spans="1:20" ht="12.75">
      <c r="A22" s="10" t="s">
        <v>145</v>
      </c>
      <c r="B22" s="565" t="s">
        <v>146</v>
      </c>
      <c r="C22" s="311">
        <v>0</v>
      </c>
      <c r="D22" s="311">
        <v>0</v>
      </c>
      <c r="E22" s="311">
        <v>0</v>
      </c>
      <c r="F22" s="311">
        <v>0</v>
      </c>
      <c r="G22" s="311">
        <v>0</v>
      </c>
      <c r="H22" s="311">
        <v>0</v>
      </c>
      <c r="I22" s="311">
        <v>0</v>
      </c>
      <c r="J22" s="311">
        <v>0</v>
      </c>
      <c r="K22" s="311"/>
      <c r="L22" s="311"/>
      <c r="M22" s="311"/>
      <c r="N22" s="311"/>
      <c r="O22" s="311">
        <f>SUM(C22:N22)</f>
        <v>0</v>
      </c>
      <c r="T22" s="10"/>
    </row>
    <row r="23" spans="1:20" s="13" customFormat="1" ht="12.75">
      <c r="A23" s="43"/>
      <c r="B23" s="379" t="s">
        <v>149</v>
      </c>
      <c r="C23" s="465">
        <f>SUM(C21:C22)</f>
        <v>0</v>
      </c>
      <c r="D23" s="465">
        <f>SUM(D21:D22)</f>
        <v>0</v>
      </c>
      <c r="E23" s="465">
        <f>SUM(E21:E22)</f>
        <v>0</v>
      </c>
      <c r="F23" s="465">
        <v>0</v>
      </c>
      <c r="G23" s="465">
        <v>0</v>
      </c>
      <c r="H23" s="465">
        <v>0</v>
      </c>
      <c r="I23" s="465">
        <v>0</v>
      </c>
      <c r="J23" s="465">
        <v>0</v>
      </c>
      <c r="K23" s="465"/>
      <c r="L23" s="465"/>
      <c r="M23" s="465"/>
      <c r="N23" s="465"/>
      <c r="O23" s="465">
        <f t="shared" ref="O23" si="3">SUM(O21:O22)</f>
        <v>0</v>
      </c>
      <c r="T23" s="43"/>
    </row>
    <row r="24" spans="1:20" ht="3" customHeight="1">
      <c r="A24" s="10"/>
      <c r="B24" s="565"/>
      <c r="C24" s="311"/>
      <c r="D24" s="311"/>
      <c r="E24" s="311"/>
      <c r="F24" s="311"/>
      <c r="G24" s="311"/>
      <c r="H24" s="311"/>
      <c r="I24" s="311"/>
      <c r="J24" s="311"/>
      <c r="K24" s="311"/>
      <c r="L24" s="311"/>
      <c r="M24" s="311"/>
      <c r="N24" s="311"/>
      <c r="O24" s="311"/>
      <c r="T24" s="10"/>
    </row>
    <row r="25" spans="1:20" ht="12.75">
      <c r="A25" s="10"/>
      <c r="B25" s="567" t="s">
        <v>205</v>
      </c>
      <c r="C25" s="311"/>
      <c r="D25" s="311"/>
      <c r="E25" s="311"/>
      <c r="F25" s="311"/>
      <c r="G25" s="311"/>
      <c r="H25" s="311"/>
      <c r="I25" s="311"/>
      <c r="J25" s="311"/>
      <c r="K25" s="311"/>
      <c r="L25" s="311"/>
      <c r="M25" s="311"/>
      <c r="N25" s="311"/>
      <c r="O25" s="311"/>
      <c r="T25" s="10"/>
    </row>
    <row r="26" spans="1:20" ht="12.75">
      <c r="A26" s="94"/>
      <c r="B26" s="565" t="s">
        <v>206</v>
      </c>
      <c r="C26" s="311">
        <v>0</v>
      </c>
      <c r="D26" s="311">
        <v>0</v>
      </c>
      <c r="E26" s="311">
        <v>0</v>
      </c>
      <c r="F26" s="311">
        <v>0</v>
      </c>
      <c r="G26" s="311">
        <v>0</v>
      </c>
      <c r="H26" s="311">
        <v>0</v>
      </c>
      <c r="I26" s="311">
        <v>0</v>
      </c>
      <c r="J26" s="311">
        <v>0</v>
      </c>
      <c r="K26" s="311"/>
      <c r="L26" s="311"/>
      <c r="M26" s="311"/>
      <c r="N26" s="311"/>
      <c r="O26" s="311">
        <f t="shared" ref="O26:O27" si="4">SUM(C26:N26)</f>
        <v>0</v>
      </c>
      <c r="T26" s="10"/>
    </row>
    <row r="27" spans="1:20" ht="12.75">
      <c r="A27" s="94"/>
      <c r="B27" s="565" t="s">
        <v>179</v>
      </c>
      <c r="C27" s="311">
        <v>0</v>
      </c>
      <c r="D27" s="311">
        <v>0</v>
      </c>
      <c r="E27" s="311">
        <v>0</v>
      </c>
      <c r="F27" s="311">
        <v>0</v>
      </c>
      <c r="G27" s="311">
        <v>0</v>
      </c>
      <c r="H27" s="311">
        <v>0</v>
      </c>
      <c r="I27" s="311">
        <v>0</v>
      </c>
      <c r="J27" s="311">
        <v>0</v>
      </c>
      <c r="K27" s="311"/>
      <c r="L27" s="311"/>
      <c r="M27" s="311"/>
      <c r="N27" s="311"/>
      <c r="O27" s="311">
        <f t="shared" si="4"/>
        <v>0</v>
      </c>
      <c r="T27" s="10"/>
    </row>
    <row r="28" spans="1:20" s="13" customFormat="1" ht="12.75">
      <c r="A28" s="43"/>
      <c r="B28" s="379" t="s">
        <v>153</v>
      </c>
      <c r="C28" s="465">
        <f>SUM(C26:C27)</f>
        <v>0</v>
      </c>
      <c r="D28" s="465">
        <f>SUM(D26:D27)</f>
        <v>0</v>
      </c>
      <c r="E28" s="465">
        <f>SUM(E26:E27)</f>
        <v>0</v>
      </c>
      <c r="F28" s="465">
        <v>0</v>
      </c>
      <c r="G28" s="465">
        <v>0</v>
      </c>
      <c r="H28" s="465">
        <v>0</v>
      </c>
      <c r="I28" s="465">
        <v>0</v>
      </c>
      <c r="J28" s="465">
        <v>0</v>
      </c>
      <c r="K28" s="465"/>
      <c r="L28" s="465"/>
      <c r="M28" s="465"/>
      <c r="N28" s="465"/>
      <c r="O28" s="465">
        <f t="shared" ref="O28" si="5">SUM(O26:O27)</f>
        <v>0</v>
      </c>
      <c r="T28" s="43"/>
    </row>
    <row r="29" spans="1:20" ht="3" customHeight="1">
      <c r="A29" s="10"/>
      <c r="B29" s="565"/>
      <c r="C29" s="311"/>
      <c r="D29" s="311"/>
      <c r="E29" s="311"/>
      <c r="F29" s="311"/>
      <c r="G29" s="311">
        <v>0</v>
      </c>
      <c r="H29" s="311"/>
      <c r="I29" s="311"/>
      <c r="J29" s="311"/>
      <c r="K29" s="311"/>
      <c r="L29" s="311"/>
      <c r="M29" s="311"/>
      <c r="N29" s="311"/>
      <c r="O29" s="311"/>
      <c r="T29" s="10"/>
    </row>
    <row r="30" spans="1:20" ht="12.75" customHeight="1">
      <c r="A30" s="10"/>
      <c r="B30" s="562" t="s">
        <v>207</v>
      </c>
      <c r="C30" s="311"/>
      <c r="D30" s="311"/>
      <c r="E30" s="311"/>
      <c r="F30" s="311"/>
      <c r="G30" s="311"/>
      <c r="H30" s="311"/>
      <c r="I30" s="311"/>
      <c r="J30" s="311"/>
      <c r="K30" s="311"/>
      <c r="L30" s="311"/>
      <c r="M30" s="311"/>
      <c r="N30" s="311"/>
      <c r="O30" s="311"/>
      <c r="T30" s="10"/>
    </row>
    <row r="31" spans="1:20" ht="12.75">
      <c r="A31" s="94" t="s">
        <v>155</v>
      </c>
      <c r="B31" s="565" t="s">
        <v>208</v>
      </c>
      <c r="C31" s="311">
        <v>0</v>
      </c>
      <c r="D31" s="311">
        <v>0</v>
      </c>
      <c r="E31" s="311">
        <v>0</v>
      </c>
      <c r="F31" s="311">
        <v>0</v>
      </c>
      <c r="G31" s="311">
        <v>0</v>
      </c>
      <c r="H31" s="311">
        <v>0</v>
      </c>
      <c r="I31" s="311">
        <v>0</v>
      </c>
      <c r="J31" s="311">
        <v>0</v>
      </c>
      <c r="K31" s="311"/>
      <c r="L31" s="311"/>
      <c r="M31" s="311"/>
      <c r="N31" s="311"/>
      <c r="O31" s="311">
        <f>SUM(C31:N31)</f>
        <v>0</v>
      </c>
      <c r="T31" s="10"/>
    </row>
    <row r="32" spans="1:20" ht="12.75">
      <c r="A32" s="94"/>
      <c r="B32" s="565" t="s">
        <v>209</v>
      </c>
      <c r="C32" s="311">
        <v>0</v>
      </c>
      <c r="D32" s="311">
        <v>0</v>
      </c>
      <c r="E32" s="311">
        <v>0</v>
      </c>
      <c r="F32" s="311">
        <v>0</v>
      </c>
      <c r="G32" s="311">
        <v>0</v>
      </c>
      <c r="H32" s="311">
        <v>0</v>
      </c>
      <c r="I32" s="311">
        <v>0</v>
      </c>
      <c r="J32" s="311">
        <v>0</v>
      </c>
      <c r="K32" s="311"/>
      <c r="L32" s="311"/>
      <c r="M32" s="311"/>
      <c r="N32" s="311"/>
      <c r="O32" s="102">
        <f>SUM(C32:N32)</f>
        <v>0</v>
      </c>
      <c r="T32" s="10"/>
    </row>
    <row r="33" spans="1:20" s="13" customFormat="1" ht="12.75">
      <c r="A33" s="43"/>
      <c r="B33" s="379" t="s">
        <v>158</v>
      </c>
      <c r="C33" s="465">
        <f>SUM(C31:C32)</f>
        <v>0</v>
      </c>
      <c r="D33" s="465">
        <f>SUM(D31:D32)</f>
        <v>0</v>
      </c>
      <c r="E33" s="465">
        <f>SUM(E31:E32)</f>
        <v>0</v>
      </c>
      <c r="F33" s="465">
        <v>0</v>
      </c>
      <c r="G33" s="465">
        <v>0</v>
      </c>
      <c r="H33" s="465">
        <v>0</v>
      </c>
      <c r="I33" s="465">
        <v>0</v>
      </c>
      <c r="J33" s="465">
        <v>0</v>
      </c>
      <c r="K33" s="465"/>
      <c r="L33" s="465"/>
      <c r="M33" s="465"/>
      <c r="N33" s="465"/>
      <c r="O33" s="465">
        <f t="shared" ref="O33" si="6">SUM(O31:O32)</f>
        <v>0</v>
      </c>
      <c r="T33" s="43"/>
    </row>
    <row r="34" spans="1:20" ht="3" customHeight="1">
      <c r="A34" s="10"/>
      <c r="B34" s="565"/>
      <c r="C34" s="311"/>
      <c r="D34" s="311"/>
      <c r="E34" s="311"/>
      <c r="F34" s="311"/>
      <c r="G34" s="311"/>
      <c r="H34" s="311"/>
      <c r="I34" s="311"/>
      <c r="J34" s="311"/>
      <c r="K34" s="311"/>
      <c r="L34" s="311"/>
      <c r="M34" s="311"/>
      <c r="N34" s="311"/>
      <c r="O34" s="311"/>
      <c r="T34" s="10"/>
    </row>
    <row r="35" spans="1:20" ht="12.75" customHeight="1">
      <c r="A35" s="10"/>
      <c r="B35" s="564" t="s">
        <v>210</v>
      </c>
      <c r="C35" s="311"/>
      <c r="D35" s="311"/>
      <c r="E35" s="311"/>
      <c r="F35" s="311"/>
      <c r="G35" s="311"/>
      <c r="H35" s="311"/>
      <c r="I35" s="311"/>
      <c r="J35" s="311"/>
      <c r="K35" s="311"/>
      <c r="L35" s="311"/>
      <c r="M35" s="311"/>
      <c r="N35" s="311"/>
      <c r="O35" s="311"/>
      <c r="T35" s="10"/>
    </row>
    <row r="36" spans="1:20" s="87" customFormat="1" ht="12.75">
      <c r="A36" s="86" t="s">
        <v>160</v>
      </c>
      <c r="B36" s="565" t="s">
        <v>211</v>
      </c>
      <c r="C36" s="311">
        <v>0</v>
      </c>
      <c r="D36" s="311">
        <v>0</v>
      </c>
      <c r="E36" s="311">
        <v>0</v>
      </c>
      <c r="F36" s="311">
        <v>0</v>
      </c>
      <c r="G36" s="311">
        <v>0</v>
      </c>
      <c r="H36" s="311">
        <v>0</v>
      </c>
      <c r="I36" s="311">
        <v>0</v>
      </c>
      <c r="J36" s="311">
        <v>0</v>
      </c>
      <c r="K36" s="311"/>
      <c r="L36" s="311"/>
      <c r="M36" s="311"/>
      <c r="N36" s="311"/>
      <c r="O36" s="311">
        <f>SUM(C36:N36)</f>
        <v>0</v>
      </c>
      <c r="T36" s="86"/>
    </row>
    <row r="37" spans="1:20" ht="13.5">
      <c r="A37" s="10"/>
      <c r="B37" s="565" t="s">
        <v>212</v>
      </c>
      <c r="C37" s="311">
        <v>0</v>
      </c>
      <c r="D37" s="311">
        <v>0</v>
      </c>
      <c r="E37" s="311">
        <v>0</v>
      </c>
      <c r="F37" s="311">
        <v>0</v>
      </c>
      <c r="G37" s="311">
        <v>0</v>
      </c>
      <c r="H37" s="311">
        <v>0</v>
      </c>
      <c r="I37" s="311">
        <v>0</v>
      </c>
      <c r="J37" s="311">
        <v>0</v>
      </c>
      <c r="K37" s="311"/>
      <c r="L37" s="311"/>
      <c r="M37" s="311"/>
      <c r="N37" s="311"/>
      <c r="O37" s="311">
        <f>SUM(C37:N37)</f>
        <v>0</v>
      </c>
      <c r="T37" s="10"/>
    </row>
    <row r="38" spans="1:20" ht="12.75">
      <c r="A38" s="10" t="s">
        <v>182</v>
      </c>
      <c r="B38" s="565" t="s">
        <v>157</v>
      </c>
      <c r="C38" s="311">
        <v>0</v>
      </c>
      <c r="D38" s="311">
        <v>0</v>
      </c>
      <c r="E38" s="311">
        <v>0</v>
      </c>
      <c r="F38" s="311">
        <v>0</v>
      </c>
      <c r="G38" s="311">
        <v>0</v>
      </c>
      <c r="H38" s="311">
        <v>0</v>
      </c>
      <c r="I38" s="311">
        <v>0</v>
      </c>
      <c r="J38" s="311">
        <v>0</v>
      </c>
      <c r="K38" s="311"/>
      <c r="L38" s="311"/>
      <c r="M38" s="311"/>
      <c r="N38" s="311"/>
      <c r="O38" s="311">
        <f>SUM(C38:N38)</f>
        <v>0</v>
      </c>
      <c r="T38" s="10"/>
    </row>
    <row r="39" spans="1:20" s="13" customFormat="1" ht="12.75">
      <c r="A39" s="43"/>
      <c r="B39" s="379" t="s">
        <v>165</v>
      </c>
      <c r="C39" s="465">
        <f t="shared" ref="C39:D39" si="7">SUM(C36:C38)</f>
        <v>0</v>
      </c>
      <c r="D39" s="465">
        <f t="shared" si="7"/>
        <v>0</v>
      </c>
      <c r="E39" s="465">
        <f t="shared" ref="E39" si="8">SUM(E36:E38)</f>
        <v>0</v>
      </c>
      <c r="F39" s="465">
        <v>0</v>
      </c>
      <c r="G39" s="465">
        <v>0</v>
      </c>
      <c r="H39" s="465">
        <v>0</v>
      </c>
      <c r="I39" s="465">
        <v>0</v>
      </c>
      <c r="J39" s="465">
        <v>0</v>
      </c>
      <c r="K39" s="465"/>
      <c r="L39" s="465"/>
      <c r="M39" s="465"/>
      <c r="N39" s="465"/>
      <c r="O39" s="465">
        <f t="shared" ref="O39" si="9">SUM(O36:O38)</f>
        <v>0</v>
      </c>
      <c r="T39" s="43"/>
    </row>
    <row r="40" spans="1:20" ht="5.25" customHeight="1">
      <c r="A40" s="10"/>
      <c r="B40" s="565"/>
      <c r="C40" s="313"/>
      <c r="D40" s="313"/>
      <c r="E40" s="313"/>
      <c r="F40" s="313"/>
      <c r="G40" s="313"/>
      <c r="H40" s="313"/>
      <c r="I40" s="313"/>
      <c r="J40" s="313"/>
      <c r="K40" s="313"/>
      <c r="L40" s="313"/>
      <c r="M40" s="313"/>
      <c r="N40" s="377"/>
      <c r="O40" s="311"/>
      <c r="T40" s="10"/>
    </row>
    <row r="41" spans="1:20" ht="12.75">
      <c r="A41" s="10"/>
      <c r="B41" s="564" t="s">
        <v>213</v>
      </c>
      <c r="C41" s="311"/>
      <c r="D41" s="311"/>
      <c r="E41" s="311"/>
      <c r="F41" s="311"/>
      <c r="G41" s="311"/>
      <c r="H41" s="311"/>
      <c r="I41" s="311"/>
      <c r="J41" s="311"/>
      <c r="K41" s="311"/>
      <c r="L41" s="311"/>
      <c r="M41" s="311"/>
      <c r="N41" s="85"/>
      <c r="O41" s="311"/>
      <c r="T41" s="10"/>
    </row>
    <row r="42" spans="1:20" ht="12.75">
      <c r="A42" s="10" t="s">
        <v>214</v>
      </c>
      <c r="B42" s="565" t="s">
        <v>215</v>
      </c>
      <c r="C42" s="311">
        <v>1500</v>
      </c>
      <c r="D42" s="311">
        <v>1500</v>
      </c>
      <c r="E42" s="311">
        <v>1500</v>
      </c>
      <c r="F42" s="599">
        <v>1500</v>
      </c>
      <c r="G42" s="311">
        <v>0</v>
      </c>
      <c r="H42" s="311">
        <v>0</v>
      </c>
      <c r="I42" s="311">
        <v>0</v>
      </c>
      <c r="J42" s="311">
        <v>0</v>
      </c>
      <c r="K42" s="311"/>
      <c r="L42" s="311"/>
      <c r="M42" s="311"/>
      <c r="N42" s="311"/>
      <c r="O42" s="311">
        <f>SUM(C42:N42)</f>
        <v>6000</v>
      </c>
      <c r="T42" s="10"/>
    </row>
    <row r="43" spans="1:20" s="87" customFormat="1" ht="13.5">
      <c r="A43" s="86" t="s">
        <v>216</v>
      </c>
      <c r="B43" s="565" t="s">
        <v>217</v>
      </c>
      <c r="C43" s="311">
        <v>0</v>
      </c>
      <c r="D43" s="311">
        <v>0</v>
      </c>
      <c r="E43" s="311">
        <v>0</v>
      </c>
      <c r="F43" s="311">
        <v>0</v>
      </c>
      <c r="G43" s="311">
        <v>0</v>
      </c>
      <c r="H43" s="311">
        <v>0</v>
      </c>
      <c r="I43" s="311">
        <v>0</v>
      </c>
      <c r="J43" s="311">
        <v>0</v>
      </c>
      <c r="K43" s="311"/>
      <c r="L43" s="311"/>
      <c r="M43" s="311"/>
      <c r="N43" s="311"/>
      <c r="O43" s="311">
        <f>SUM(C43:N43)</f>
        <v>0</v>
      </c>
      <c r="T43" s="86"/>
    </row>
    <row r="44" spans="1:20" ht="12.75">
      <c r="A44" s="10"/>
      <c r="B44" s="565" t="s">
        <v>218</v>
      </c>
      <c r="C44" s="311">
        <v>0</v>
      </c>
      <c r="D44" s="311">
        <v>0</v>
      </c>
      <c r="E44" s="311">
        <v>0</v>
      </c>
      <c r="F44" s="311">
        <v>0</v>
      </c>
      <c r="G44" s="311">
        <v>0</v>
      </c>
      <c r="H44" s="311">
        <v>0</v>
      </c>
      <c r="I44" s="311">
        <v>0</v>
      </c>
      <c r="J44" s="311">
        <v>0</v>
      </c>
      <c r="K44" s="311"/>
      <c r="L44" s="311"/>
      <c r="M44" s="311"/>
      <c r="N44" s="311"/>
      <c r="O44" s="311">
        <f>SUM(C44:N44)</f>
        <v>0</v>
      </c>
      <c r="T44" s="10"/>
    </row>
    <row r="45" spans="1:20" ht="12.75">
      <c r="A45" s="10"/>
      <c r="B45" s="565" t="s">
        <v>162</v>
      </c>
      <c r="C45" s="311">
        <v>0</v>
      </c>
      <c r="D45" s="311">
        <v>0</v>
      </c>
      <c r="E45" s="311">
        <v>0</v>
      </c>
      <c r="F45" s="311">
        <v>0</v>
      </c>
      <c r="G45" s="311">
        <v>0</v>
      </c>
      <c r="H45" s="311">
        <v>0</v>
      </c>
      <c r="I45" s="311">
        <v>0</v>
      </c>
      <c r="J45" s="311">
        <v>0</v>
      </c>
      <c r="K45" s="311"/>
      <c r="L45" s="311"/>
      <c r="M45" s="311"/>
      <c r="N45" s="311"/>
      <c r="O45" s="311">
        <f>SUM(C45:N45)</f>
        <v>0</v>
      </c>
      <c r="T45" s="10"/>
    </row>
    <row r="46" spans="1:20" s="13" customFormat="1" ht="12.75">
      <c r="A46" s="43"/>
      <c r="B46" s="379" t="s">
        <v>188</v>
      </c>
      <c r="C46" s="465">
        <f t="shared" ref="C46:D46" si="10">SUM(C42:C45)</f>
        <v>1500</v>
      </c>
      <c r="D46" s="465">
        <f t="shared" si="10"/>
        <v>1500</v>
      </c>
      <c r="E46" s="465">
        <f t="shared" ref="E46:F46" si="11">SUM(E42:E45)</f>
        <v>1500</v>
      </c>
      <c r="F46" s="465">
        <f t="shared" si="11"/>
        <v>1500</v>
      </c>
      <c r="G46" s="465">
        <f>SUM(G42:G45)</f>
        <v>0</v>
      </c>
      <c r="H46" s="465">
        <v>0</v>
      </c>
      <c r="I46" s="465">
        <v>0</v>
      </c>
      <c r="J46" s="465">
        <v>0</v>
      </c>
      <c r="K46" s="465"/>
      <c r="L46" s="465"/>
      <c r="M46" s="465"/>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64" t="s">
        <v>219</v>
      </c>
      <c r="C48" s="311"/>
      <c r="D48" s="311"/>
      <c r="E48" s="311"/>
      <c r="F48" s="311"/>
      <c r="G48" s="311"/>
      <c r="H48" s="311"/>
      <c r="I48" s="311"/>
      <c r="J48" s="311"/>
      <c r="K48" s="311"/>
      <c r="L48" s="311"/>
      <c r="M48" s="311"/>
      <c r="N48" s="311"/>
      <c r="O48" s="311"/>
      <c r="T48" s="10"/>
    </row>
    <row r="49" spans="1:20" ht="12.75">
      <c r="A49" s="10" t="s">
        <v>185</v>
      </c>
      <c r="B49" s="565" t="s">
        <v>220</v>
      </c>
      <c r="C49" s="311">
        <v>0</v>
      </c>
      <c r="D49" s="311">
        <v>0</v>
      </c>
      <c r="E49" s="311">
        <v>0</v>
      </c>
      <c r="F49" s="311">
        <v>0</v>
      </c>
      <c r="G49" s="311">
        <v>0</v>
      </c>
      <c r="H49" s="311">
        <v>0</v>
      </c>
      <c r="I49" s="311">
        <v>0</v>
      </c>
      <c r="J49" s="311">
        <v>0</v>
      </c>
      <c r="K49" s="311"/>
      <c r="L49" s="311"/>
      <c r="M49" s="311"/>
      <c r="N49" s="311"/>
      <c r="O49" s="311">
        <f t="shared" ref="O49:O50" si="13">SUM(C49:N49)</f>
        <v>0</v>
      </c>
      <c r="T49" s="10"/>
    </row>
    <row r="50" spans="1:20" ht="12.75">
      <c r="A50" s="10" t="s">
        <v>221</v>
      </c>
      <c r="B50" s="565" t="s">
        <v>187</v>
      </c>
      <c r="C50" s="311">
        <v>0</v>
      </c>
      <c r="D50" s="311">
        <v>0</v>
      </c>
      <c r="E50" s="311">
        <v>0</v>
      </c>
      <c r="F50" s="311">
        <v>0</v>
      </c>
      <c r="G50" s="311">
        <v>0</v>
      </c>
      <c r="H50" s="311">
        <v>0</v>
      </c>
      <c r="I50" s="311">
        <v>0</v>
      </c>
      <c r="J50" s="311">
        <v>0</v>
      </c>
      <c r="K50" s="311"/>
      <c r="L50" s="311"/>
      <c r="M50" s="311"/>
      <c r="N50" s="311"/>
      <c r="O50" s="311">
        <f t="shared" si="13"/>
        <v>0</v>
      </c>
      <c r="T50" s="10"/>
    </row>
    <row r="51" spans="1:20" s="13" customFormat="1" ht="13.35" customHeight="1">
      <c r="B51" s="379" t="s">
        <v>190</v>
      </c>
      <c r="C51" s="465">
        <f>SUM(C49:C50)</f>
        <v>0</v>
      </c>
      <c r="D51" s="465">
        <f>SUM(D49:D50)</f>
        <v>0</v>
      </c>
      <c r="E51" s="465">
        <f>SUM(E49:E50)</f>
        <v>0</v>
      </c>
      <c r="F51" s="465">
        <f>SUM(F49:F50)</f>
        <v>0</v>
      </c>
      <c r="G51" s="465">
        <v>0</v>
      </c>
      <c r="H51" s="465">
        <v>0</v>
      </c>
      <c r="I51" s="465">
        <v>0</v>
      </c>
      <c r="J51" s="465">
        <v>0</v>
      </c>
      <c r="K51" s="465"/>
      <c r="L51" s="465"/>
      <c r="M51" s="465"/>
      <c r="N51" s="465"/>
      <c r="O51" s="465">
        <f t="shared" ref="O51" si="14">SUM(O49:O50)</f>
        <v>0</v>
      </c>
    </row>
    <row r="52" spans="1:20" ht="3" customHeight="1">
      <c r="A52" s="10"/>
      <c r="B52" s="565"/>
      <c r="C52" s="311"/>
      <c r="D52" s="311"/>
      <c r="E52" s="311"/>
      <c r="F52" s="311"/>
      <c r="G52" s="311"/>
      <c r="H52" s="311"/>
      <c r="I52" s="311"/>
      <c r="J52" s="311"/>
      <c r="K52" s="311"/>
      <c r="L52" s="311"/>
      <c r="M52" s="311"/>
      <c r="N52" s="377"/>
      <c r="O52" s="311"/>
      <c r="T52" s="10"/>
    </row>
    <row r="53" spans="1:20" ht="11.25" customHeight="1">
      <c r="A53" s="10"/>
      <c r="B53" s="564" t="s">
        <v>222</v>
      </c>
      <c r="C53" s="311"/>
      <c r="D53" s="311"/>
      <c r="E53" s="311"/>
      <c r="F53" s="311"/>
      <c r="G53" s="311"/>
      <c r="H53" s="311"/>
      <c r="I53" s="311"/>
      <c r="J53" s="311"/>
      <c r="K53" s="311"/>
      <c r="L53" s="311"/>
      <c r="M53" s="311"/>
      <c r="N53" s="85"/>
      <c r="O53" s="311"/>
      <c r="T53" s="10"/>
    </row>
    <row r="54" spans="1:20" ht="11.25" customHeight="1">
      <c r="A54" s="10"/>
      <c r="B54" s="565" t="s">
        <v>223</v>
      </c>
      <c r="C54" s="311">
        <v>0</v>
      </c>
      <c r="D54" s="311">
        <v>0</v>
      </c>
      <c r="E54" s="311">
        <v>0</v>
      </c>
      <c r="F54" s="311">
        <v>0</v>
      </c>
      <c r="G54" s="311">
        <v>0</v>
      </c>
      <c r="H54" s="311">
        <v>0</v>
      </c>
      <c r="I54" s="311">
        <v>0</v>
      </c>
      <c r="J54" s="311">
        <v>0</v>
      </c>
      <c r="K54" s="311"/>
      <c r="L54" s="311"/>
      <c r="M54" s="311"/>
      <c r="N54" s="311"/>
      <c r="O54" s="311">
        <f t="shared" ref="O54:O57" si="15">SUM(C54:N54)</f>
        <v>0</v>
      </c>
      <c r="T54" s="10"/>
    </row>
    <row r="55" spans="1:20" ht="11.25" customHeight="1">
      <c r="A55" s="10"/>
      <c r="B55" s="565" t="s">
        <v>224</v>
      </c>
      <c r="C55" s="311">
        <v>-293.16000000000003</v>
      </c>
      <c r="D55" s="311">
        <v>1452.36</v>
      </c>
      <c r="E55" s="311">
        <v>-1095.6600000000001</v>
      </c>
      <c r="F55" s="311">
        <v>3012.74</v>
      </c>
      <c r="G55" s="311">
        <v>-548.48</v>
      </c>
      <c r="H55" s="311">
        <v>-754.48</v>
      </c>
      <c r="I55" s="311">
        <v>893</v>
      </c>
      <c r="J55" s="311">
        <v>643.38</v>
      </c>
      <c r="K55" s="311"/>
      <c r="L55" s="311"/>
      <c r="M55" s="311"/>
      <c r="N55" s="85"/>
      <c r="O55" s="311">
        <f t="shared" si="15"/>
        <v>3309.7</v>
      </c>
      <c r="T55" s="10"/>
    </row>
    <row r="56" spans="1:20" ht="11.25" customHeight="1">
      <c r="A56" s="10"/>
      <c r="B56" s="565" t="s">
        <v>225</v>
      </c>
      <c r="C56" s="311">
        <v>1209.04</v>
      </c>
      <c r="D56" s="311">
        <v>2250.5</v>
      </c>
      <c r="E56" s="311">
        <v>836.04</v>
      </c>
      <c r="F56" s="311">
        <v>1982.81</v>
      </c>
      <c r="G56" s="311">
        <v>2051.86</v>
      </c>
      <c r="H56" s="311">
        <v>1376.3</v>
      </c>
      <c r="I56" s="311">
        <v>1781</v>
      </c>
      <c r="J56" s="311">
        <v>0</v>
      </c>
      <c r="K56" s="311"/>
      <c r="L56" s="311"/>
      <c r="M56" s="311"/>
      <c r="N56" s="85"/>
      <c r="O56" s="311">
        <f t="shared" si="15"/>
        <v>11487.55</v>
      </c>
      <c r="T56" s="10"/>
    </row>
    <row r="57" spans="1:20" ht="12.75">
      <c r="A57" s="94"/>
      <c r="B57" s="215" t="s">
        <v>140</v>
      </c>
      <c r="C57" s="311">
        <v>0</v>
      </c>
      <c r="D57" s="311">
        <v>0</v>
      </c>
      <c r="E57" s="311">
        <v>0</v>
      </c>
      <c r="F57" s="311">
        <v>0</v>
      </c>
      <c r="G57" s="311">
        <v>0</v>
      </c>
      <c r="H57" s="311">
        <v>0</v>
      </c>
      <c r="I57" s="311">
        <v>0</v>
      </c>
      <c r="J57" s="311">
        <v>5099.9399999999996</v>
      </c>
      <c r="K57" s="311"/>
      <c r="L57" s="311"/>
      <c r="M57" s="311"/>
      <c r="N57" s="85"/>
      <c r="O57" s="311">
        <f t="shared" si="15"/>
        <v>5099.9399999999996</v>
      </c>
      <c r="T57" s="10"/>
    </row>
    <row r="58" spans="1:20" ht="12.75">
      <c r="A58" s="10" t="s">
        <v>226</v>
      </c>
      <c r="B58" s="565" t="s">
        <v>227</v>
      </c>
      <c r="C58" s="311">
        <v>14838.03</v>
      </c>
      <c r="D58" s="311">
        <v>7386.01</v>
      </c>
      <c r="E58" s="311">
        <v>-13385.66</v>
      </c>
      <c r="F58" s="311">
        <v>6420.82</v>
      </c>
      <c r="G58" s="311">
        <v>-503.63</v>
      </c>
      <c r="H58" s="311">
        <v>-178.89</v>
      </c>
      <c r="I58" s="311">
        <v>1690</v>
      </c>
      <c r="J58" s="311">
        <v>-6987.8099999999995</v>
      </c>
      <c r="K58" s="311"/>
      <c r="L58" s="311"/>
      <c r="M58" s="311"/>
      <c r="N58" s="85"/>
      <c r="O58" s="311">
        <f>SUM(C58:N58)</f>
        <v>9278.8700000000026</v>
      </c>
      <c r="T58" s="10"/>
    </row>
    <row r="59" spans="1:20" s="13" customFormat="1" ht="12.75">
      <c r="A59" s="43"/>
      <c r="B59" s="379" t="s">
        <v>228</v>
      </c>
      <c r="C59" s="465">
        <f t="shared" ref="C59" si="16">SUM(C54:C58)</f>
        <v>15753.91</v>
      </c>
      <c r="D59" s="465">
        <f t="shared" ref="D59:I59" si="17">SUM(D54:D58)</f>
        <v>11088.869999999999</v>
      </c>
      <c r="E59" s="465">
        <f t="shared" si="17"/>
        <v>-13645.28</v>
      </c>
      <c r="F59" s="465">
        <f t="shared" si="17"/>
        <v>11416.369999999999</v>
      </c>
      <c r="G59" s="465">
        <f t="shared" si="17"/>
        <v>999.75000000000011</v>
      </c>
      <c r="H59" s="465">
        <f t="shared" si="17"/>
        <v>442.92999999999995</v>
      </c>
      <c r="I59" s="465">
        <f t="shared" si="17"/>
        <v>4364</v>
      </c>
      <c r="J59" s="465">
        <f>SUM(J54:J58)</f>
        <v>-1244.4899999999998</v>
      </c>
      <c r="K59" s="465"/>
      <c r="L59" s="465"/>
      <c r="M59" s="465"/>
      <c r="N59" s="465"/>
      <c r="O59" s="465">
        <f>SUM(O54:O58)</f>
        <v>29176.06</v>
      </c>
      <c r="T59" s="43"/>
    </row>
    <row r="60" spans="1:20" ht="7.5" customHeight="1" thickBot="1">
      <c r="B60" s="562"/>
      <c r="C60" s="466"/>
      <c r="D60" s="466"/>
      <c r="E60" s="466"/>
      <c r="F60" s="466"/>
      <c r="G60" s="466"/>
      <c r="H60" s="466"/>
      <c r="I60" s="466"/>
      <c r="J60" s="466"/>
      <c r="K60" s="466"/>
      <c r="L60" s="466"/>
      <c r="M60" s="546"/>
      <c r="N60" s="311"/>
      <c r="O60" s="283"/>
    </row>
    <row r="61" spans="1:20" s="13" customFormat="1" ht="15" customHeight="1">
      <c r="B61" s="216" t="s">
        <v>166</v>
      </c>
      <c r="C61" s="217">
        <f t="shared" ref="C61" si="18">C9+C14+C18+C23+C33+C39+C46+C51+C59+C28</f>
        <v>17253.91</v>
      </c>
      <c r="D61" s="217">
        <f t="shared" ref="D61:I61" si="19">D9+D14+D18+D23+D33+D39+D46+D51+D59+D28</f>
        <v>12588.869999999999</v>
      </c>
      <c r="E61" s="217">
        <f t="shared" si="19"/>
        <v>-12145.28</v>
      </c>
      <c r="F61" s="217">
        <f t="shared" si="19"/>
        <v>12916.369999999999</v>
      </c>
      <c r="G61" s="217">
        <f t="shared" si="19"/>
        <v>999.75000000000011</v>
      </c>
      <c r="H61" s="217">
        <f t="shared" si="19"/>
        <v>442.92999999999995</v>
      </c>
      <c r="I61" s="217">
        <f t="shared" si="19"/>
        <v>4364</v>
      </c>
      <c r="J61" s="217">
        <f>SUM(J9+J14+J18+J23+J28+J33+J39+J46+J51+J59)</f>
        <v>-1244.4899999999998</v>
      </c>
      <c r="K61" s="217"/>
      <c r="L61" s="217"/>
      <c r="M61" s="217"/>
      <c r="N61" s="217"/>
      <c r="O61" s="217">
        <f>O9+O14+O18+O23+O28+O33+O39+O46+O51+O59</f>
        <v>35176.06</v>
      </c>
    </row>
    <row r="62" spans="1:20" ht="8.25" hidden="1" customHeight="1" thickBot="1">
      <c r="B62" s="9"/>
      <c r="E62" s="83"/>
      <c r="F62" s="83"/>
      <c r="G62" s="83"/>
      <c r="H62" s="83"/>
      <c r="I62" s="83"/>
      <c r="J62" s="83"/>
      <c r="K62" s="83"/>
      <c r="L62" s="83"/>
      <c r="M62" s="83"/>
      <c r="N62" s="83"/>
      <c r="O62" s="83"/>
    </row>
    <row r="63" spans="1:20" ht="24.75" hidden="1" thickBot="1">
      <c r="B63" s="48" t="s">
        <v>229</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716" t="s">
        <v>230</v>
      </c>
      <c r="C65" s="717"/>
      <c r="D65" s="717"/>
      <c r="E65" s="717"/>
      <c r="F65" s="717"/>
      <c r="G65" s="717"/>
      <c r="H65" s="717"/>
      <c r="I65" s="717"/>
      <c r="J65" s="717"/>
      <c r="K65" s="717"/>
      <c r="L65" s="717"/>
      <c r="M65" s="717"/>
      <c r="N65" s="717"/>
      <c r="O65" s="717"/>
    </row>
    <row r="66" spans="1:15" ht="12.75">
      <c r="B66" s="710"/>
      <c r="C66" s="710"/>
      <c r="D66" s="710"/>
      <c r="E66" s="710"/>
      <c r="F66" s="710"/>
      <c r="G66" s="710"/>
      <c r="H66" s="710"/>
      <c r="I66" s="710"/>
      <c r="J66" s="710"/>
      <c r="K66" s="710"/>
      <c r="L66" s="710"/>
      <c r="M66" s="710"/>
      <c r="N66" s="710"/>
      <c r="O66" s="710"/>
    </row>
    <row r="68" spans="1:15">
      <c r="B68" s="718"/>
      <c r="C68" s="706"/>
      <c r="D68" s="706"/>
      <c r="E68" s="706"/>
      <c r="F68" s="706"/>
      <c r="G68" s="706"/>
      <c r="H68" s="706"/>
      <c r="I68" s="706"/>
      <c r="J68" s="706"/>
      <c r="K68" s="706"/>
      <c r="L68" s="706"/>
      <c r="M68" s="706"/>
      <c r="N68" s="706"/>
      <c r="O68" s="706"/>
    </row>
    <row r="69" spans="1:15">
      <c r="B69" s="706"/>
      <c r="C69" s="706"/>
      <c r="D69" s="706"/>
      <c r="E69" s="706"/>
      <c r="F69" s="706"/>
      <c r="G69" s="706"/>
      <c r="H69" s="706"/>
      <c r="I69" s="706"/>
      <c r="J69" s="706"/>
      <c r="K69" s="706"/>
      <c r="L69" s="706"/>
      <c r="M69" s="706"/>
      <c r="N69" s="706"/>
      <c r="O69" s="706"/>
    </row>
    <row r="70" spans="1:15">
      <c r="B70" s="706"/>
      <c r="C70" s="706"/>
      <c r="D70" s="706"/>
      <c r="E70" s="706"/>
      <c r="F70" s="706"/>
      <c r="G70" s="706"/>
      <c r="H70" s="706"/>
      <c r="I70" s="706"/>
      <c r="J70" s="706"/>
      <c r="K70" s="706"/>
      <c r="L70" s="706"/>
      <c r="M70" s="706"/>
      <c r="N70" s="706"/>
      <c r="O70" s="706"/>
    </row>
    <row r="71" spans="1:15">
      <c r="B71" s="706"/>
      <c r="C71" s="706"/>
      <c r="D71" s="706"/>
      <c r="E71" s="706"/>
      <c r="F71" s="706"/>
      <c r="G71" s="706"/>
      <c r="H71" s="706"/>
      <c r="I71" s="706"/>
      <c r="J71" s="706"/>
      <c r="K71" s="706"/>
      <c r="L71" s="706"/>
      <c r="M71" s="706"/>
      <c r="N71" s="706"/>
      <c r="O71" s="706"/>
    </row>
    <row r="72" spans="1:15">
      <c r="A72" s="706"/>
      <c r="B72" s="706"/>
      <c r="C72" s="706"/>
      <c r="D72" s="706"/>
      <c r="E72" s="706"/>
      <c r="F72" s="706"/>
      <c r="G72" s="706"/>
      <c r="H72" s="706"/>
      <c r="I72" s="706"/>
      <c r="J72" s="706"/>
      <c r="K72" s="706"/>
      <c r="L72" s="706"/>
      <c r="M72" s="706"/>
      <c r="N72" s="706"/>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August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25"/>
  <sheetViews>
    <sheetView view="pageLayout" topLeftCell="A3" zoomScaleNormal="100" workbookViewId="0">
      <selection activeCell="A3" sqref="A3"/>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240" customFormat="1" ht="12.75">
      <c r="A2" s="388" t="s">
        <v>243</v>
      </c>
      <c r="B2" s="389"/>
      <c r="C2" s="389"/>
      <c r="D2" s="389"/>
      <c r="E2" s="389"/>
      <c r="F2" s="389"/>
      <c r="G2" s="389"/>
      <c r="H2" s="389"/>
      <c r="I2" s="389"/>
      <c r="J2" s="389"/>
      <c r="K2" s="389"/>
      <c r="L2" s="390"/>
    </row>
    <row r="3" spans="1:12" s="40" customFormat="1" ht="25.5">
      <c r="A3" s="468" t="s">
        <v>244</v>
      </c>
      <c r="B3" s="550" t="s">
        <v>39</v>
      </c>
      <c r="C3" s="627" t="s">
        <v>395</v>
      </c>
      <c r="D3" s="469">
        <v>1</v>
      </c>
      <c r="E3" s="551">
        <v>45127</v>
      </c>
      <c r="F3" s="628" t="s">
        <v>396</v>
      </c>
      <c r="G3" s="631" t="s">
        <v>397</v>
      </c>
      <c r="H3" s="552">
        <v>220</v>
      </c>
      <c r="I3" s="629">
        <v>0.8520833333333333</v>
      </c>
      <c r="J3" s="630">
        <v>0.85555555555555562</v>
      </c>
      <c r="K3" s="469">
        <v>0.1</v>
      </c>
      <c r="L3" s="553">
        <v>40.700000000000003</v>
      </c>
    </row>
    <row r="4" spans="1:12" s="40" customFormat="1" ht="38.25">
      <c r="A4" s="470" t="s">
        <v>245</v>
      </c>
      <c r="B4" s="471"/>
      <c r="C4" s="468"/>
      <c r="D4" s="468"/>
      <c r="E4" s="468"/>
      <c r="F4" s="468"/>
      <c r="G4" s="468"/>
      <c r="H4" s="468"/>
      <c r="I4" s="468"/>
      <c r="J4" s="468"/>
      <c r="K4" s="468"/>
      <c r="L4" s="468"/>
    </row>
    <row r="5" spans="1:12" s="10" customFormat="1" ht="12.75">
      <c r="A5" s="391" t="s">
        <v>201</v>
      </c>
      <c r="B5" s="389"/>
      <c r="C5" s="389"/>
      <c r="D5" s="389"/>
      <c r="E5" s="389"/>
      <c r="F5" s="389"/>
      <c r="G5" s="389"/>
      <c r="H5" s="389"/>
      <c r="I5" s="389"/>
      <c r="J5" s="389"/>
      <c r="K5" s="389"/>
      <c r="L5" s="390"/>
    </row>
    <row r="6" spans="1:12" ht="25.5">
      <c r="A6" s="604" t="s">
        <v>246</v>
      </c>
      <c r="B6" s="605" t="s">
        <v>10</v>
      </c>
      <c r="C6" s="469" t="s">
        <v>406</v>
      </c>
      <c r="D6" s="605">
        <v>1</v>
      </c>
      <c r="E6" s="606">
        <v>45107</v>
      </c>
      <c r="F6" s="605" t="s">
        <v>389</v>
      </c>
      <c r="G6" s="607" t="s">
        <v>390</v>
      </c>
      <c r="H6" s="608">
        <v>334</v>
      </c>
      <c r="I6" s="609">
        <v>0.66666666666666663</v>
      </c>
      <c r="J6" s="609">
        <v>0.83333333333333337</v>
      </c>
      <c r="K6" s="605">
        <v>4</v>
      </c>
      <c r="L6" s="665" t="s">
        <v>413</v>
      </c>
    </row>
    <row r="7" spans="1:12" ht="38.25">
      <c r="A7" s="638" t="s">
        <v>246</v>
      </c>
      <c r="B7" s="644" t="s">
        <v>39</v>
      </c>
      <c r="C7" s="645" t="s">
        <v>407</v>
      </c>
      <c r="D7" s="634">
        <v>2</v>
      </c>
      <c r="E7" s="639">
        <v>45134</v>
      </c>
      <c r="F7" s="634" t="s">
        <v>389</v>
      </c>
      <c r="G7" s="640" t="s">
        <v>390</v>
      </c>
      <c r="H7" s="641">
        <v>403</v>
      </c>
      <c r="I7" s="642">
        <v>0.75</v>
      </c>
      <c r="J7" s="642">
        <v>0.875</v>
      </c>
      <c r="K7" s="634">
        <v>3</v>
      </c>
      <c r="L7" s="635">
        <v>9.8000000000000007</v>
      </c>
    </row>
    <row r="8" spans="1:12" ht="12.75">
      <c r="A8" s="643" t="s">
        <v>246</v>
      </c>
      <c r="B8" s="634" t="s">
        <v>39</v>
      </c>
      <c r="C8" s="634" t="s">
        <v>408</v>
      </c>
      <c r="D8" s="634">
        <v>3</v>
      </c>
      <c r="E8" s="639">
        <v>45135</v>
      </c>
      <c r="F8" s="634" t="s">
        <v>389</v>
      </c>
      <c r="G8" s="640" t="s">
        <v>390</v>
      </c>
      <c r="H8" s="641">
        <v>55</v>
      </c>
      <c r="I8" s="642">
        <v>0.79166666666666663</v>
      </c>
      <c r="J8" s="642">
        <v>0.875</v>
      </c>
      <c r="K8" s="634">
        <v>2</v>
      </c>
      <c r="L8" s="665" t="s">
        <v>413</v>
      </c>
    </row>
    <row r="9" spans="1:12" ht="38.25">
      <c r="A9" s="643" t="s">
        <v>246</v>
      </c>
      <c r="B9" s="634" t="s">
        <v>40</v>
      </c>
      <c r="C9" s="645" t="s">
        <v>409</v>
      </c>
      <c r="D9" s="634">
        <v>4</v>
      </c>
      <c r="E9" s="639">
        <v>45153</v>
      </c>
      <c r="F9" s="634" t="s">
        <v>389</v>
      </c>
      <c r="G9" s="640" t="s">
        <v>393</v>
      </c>
      <c r="H9" s="641">
        <v>630</v>
      </c>
      <c r="I9" s="642">
        <v>0.75</v>
      </c>
      <c r="J9" s="642">
        <v>0.83333333333333337</v>
      </c>
      <c r="K9" s="634">
        <v>2</v>
      </c>
      <c r="L9" s="635">
        <v>29.170075989916764</v>
      </c>
    </row>
    <row r="10" spans="1:12" ht="38.25">
      <c r="A10" s="643" t="s">
        <v>246</v>
      </c>
      <c r="B10" s="634" t="s">
        <v>40</v>
      </c>
      <c r="C10" s="645" t="s">
        <v>410</v>
      </c>
      <c r="D10" s="634">
        <v>5</v>
      </c>
      <c r="E10" s="639">
        <v>45154</v>
      </c>
      <c r="F10" s="634" t="s">
        <v>389</v>
      </c>
      <c r="G10" s="640" t="s">
        <v>393</v>
      </c>
      <c r="H10" s="641">
        <v>642</v>
      </c>
      <c r="I10" s="642">
        <v>0.66666666666666663</v>
      </c>
      <c r="J10" s="642">
        <v>0.875</v>
      </c>
      <c r="K10" s="634">
        <v>5</v>
      </c>
      <c r="L10" s="635">
        <v>25.488986632030819</v>
      </c>
    </row>
    <row r="11" spans="1:12" ht="12.75">
      <c r="A11" s="472" t="s">
        <v>247</v>
      </c>
      <c r="B11" s="469" t="s">
        <v>10</v>
      </c>
      <c r="C11" s="618" t="s">
        <v>391</v>
      </c>
      <c r="D11" s="605">
        <v>1</v>
      </c>
      <c r="E11" s="606">
        <v>45107</v>
      </c>
      <c r="F11" s="605" t="s">
        <v>389</v>
      </c>
      <c r="G11" s="619" t="s">
        <v>392</v>
      </c>
      <c r="H11" s="475">
        <v>110160</v>
      </c>
      <c r="I11" s="609">
        <v>0.66666666666666663</v>
      </c>
      <c r="J11" s="609">
        <v>0.875</v>
      </c>
      <c r="K11" s="469">
        <v>5</v>
      </c>
      <c r="L11" s="508">
        <v>10.1</v>
      </c>
    </row>
    <row r="12" spans="1:12" ht="12.75">
      <c r="A12" s="472" t="s">
        <v>247</v>
      </c>
      <c r="B12" s="634" t="s">
        <v>39</v>
      </c>
      <c r="C12" s="618" t="s">
        <v>391</v>
      </c>
      <c r="D12" s="632">
        <v>2</v>
      </c>
      <c r="E12" s="633">
        <v>45108</v>
      </c>
      <c r="F12" s="605" t="s">
        <v>389</v>
      </c>
      <c r="G12" s="619" t="s">
        <v>392</v>
      </c>
      <c r="H12" s="475">
        <v>110160</v>
      </c>
      <c r="I12" s="609">
        <v>0.66666666666666663</v>
      </c>
      <c r="J12" s="609">
        <v>0.875</v>
      </c>
      <c r="K12" s="469">
        <v>5</v>
      </c>
      <c r="L12" s="635">
        <v>12.7</v>
      </c>
    </row>
    <row r="13" spans="1:12" ht="12.75">
      <c r="A13" s="472" t="s">
        <v>247</v>
      </c>
      <c r="B13" s="634" t="s">
        <v>39</v>
      </c>
      <c r="C13" s="618" t="s">
        <v>391</v>
      </c>
      <c r="D13" s="632">
        <v>3</v>
      </c>
      <c r="E13" s="633">
        <v>45121</v>
      </c>
      <c r="F13" s="605" t="s">
        <v>389</v>
      </c>
      <c r="G13" s="619" t="s">
        <v>392</v>
      </c>
      <c r="H13" s="475">
        <v>110160</v>
      </c>
      <c r="I13" s="609">
        <v>0.66666666666666663</v>
      </c>
      <c r="J13" s="609">
        <v>0.875</v>
      </c>
      <c r="K13" s="469">
        <v>5</v>
      </c>
      <c r="L13" s="635">
        <v>15.3</v>
      </c>
    </row>
    <row r="14" spans="1:12" ht="12.75">
      <c r="A14" s="472" t="s">
        <v>247</v>
      </c>
      <c r="B14" s="634" t="s">
        <v>39</v>
      </c>
      <c r="C14" s="618" t="s">
        <v>391</v>
      </c>
      <c r="D14" s="632">
        <v>4</v>
      </c>
      <c r="E14" s="633">
        <v>45122</v>
      </c>
      <c r="F14" s="605" t="s">
        <v>389</v>
      </c>
      <c r="G14" s="619" t="s">
        <v>392</v>
      </c>
      <c r="H14" s="475">
        <v>110160</v>
      </c>
      <c r="I14" s="609">
        <v>0.66666666666666663</v>
      </c>
      <c r="J14" s="609">
        <v>0.875</v>
      </c>
      <c r="K14" s="469">
        <v>5</v>
      </c>
      <c r="L14" s="635">
        <v>13.9</v>
      </c>
    </row>
    <row r="15" spans="1:12" ht="12.75">
      <c r="A15" s="472" t="s">
        <v>247</v>
      </c>
      <c r="B15" s="634" t="s">
        <v>39</v>
      </c>
      <c r="C15" s="618" t="s">
        <v>391</v>
      </c>
      <c r="D15" s="632">
        <v>5</v>
      </c>
      <c r="E15" s="633">
        <v>45124</v>
      </c>
      <c r="F15" s="605" t="s">
        <v>389</v>
      </c>
      <c r="G15" s="619" t="s">
        <v>392</v>
      </c>
      <c r="H15" s="475">
        <v>110160</v>
      </c>
      <c r="I15" s="609">
        <v>0.66666666666666663</v>
      </c>
      <c r="J15" s="609">
        <v>0.875</v>
      </c>
      <c r="K15" s="469">
        <v>5</v>
      </c>
      <c r="L15" s="635">
        <v>22.6</v>
      </c>
    </row>
    <row r="16" spans="1:12" ht="12.75">
      <c r="A16" s="472" t="s">
        <v>247</v>
      </c>
      <c r="B16" s="634" t="s">
        <v>39</v>
      </c>
      <c r="C16" s="618" t="s">
        <v>391</v>
      </c>
      <c r="D16" s="632">
        <v>6</v>
      </c>
      <c r="E16" s="633">
        <v>45128</v>
      </c>
      <c r="F16" s="605" t="s">
        <v>389</v>
      </c>
      <c r="G16" s="619" t="s">
        <v>392</v>
      </c>
      <c r="H16" s="475">
        <v>110160</v>
      </c>
      <c r="I16" s="609">
        <v>0.66666666666666663</v>
      </c>
      <c r="J16" s="609">
        <v>0.875</v>
      </c>
      <c r="K16" s="469">
        <v>5</v>
      </c>
      <c r="L16" s="635">
        <v>13.1</v>
      </c>
    </row>
    <row r="17" spans="1:20" ht="12.75">
      <c r="A17" s="472" t="s">
        <v>247</v>
      </c>
      <c r="B17" s="634" t="s">
        <v>40</v>
      </c>
      <c r="C17" s="618" t="s">
        <v>391</v>
      </c>
      <c r="D17" s="632">
        <v>7</v>
      </c>
      <c r="E17" s="633">
        <v>45153</v>
      </c>
      <c r="F17" s="605" t="s">
        <v>389</v>
      </c>
      <c r="G17" s="619" t="s">
        <v>392</v>
      </c>
      <c r="H17" s="475">
        <v>108527</v>
      </c>
      <c r="I17" s="609">
        <v>0.66666666666666663</v>
      </c>
      <c r="J17" s="609">
        <v>0.875</v>
      </c>
      <c r="K17" s="469">
        <v>5</v>
      </c>
      <c r="L17" s="635">
        <v>8.1</v>
      </c>
    </row>
    <row r="18" spans="1:20" ht="12.75">
      <c r="A18" s="472" t="s">
        <v>247</v>
      </c>
      <c r="B18" s="634" t="s">
        <v>40</v>
      </c>
      <c r="C18" s="618" t="s">
        <v>391</v>
      </c>
      <c r="D18" s="632">
        <v>8</v>
      </c>
      <c r="E18" s="633">
        <v>45154</v>
      </c>
      <c r="F18" s="605" t="s">
        <v>389</v>
      </c>
      <c r="G18" s="619" t="s">
        <v>392</v>
      </c>
      <c r="H18" s="475">
        <v>108527</v>
      </c>
      <c r="I18" s="609">
        <v>0.66666666666666663</v>
      </c>
      <c r="J18" s="609">
        <v>0.875</v>
      </c>
      <c r="K18" s="469">
        <v>5</v>
      </c>
      <c r="L18" s="635">
        <v>12.6</v>
      </c>
    </row>
    <row r="19" spans="1:20" ht="12.75">
      <c r="A19" s="472"/>
      <c r="B19" s="469"/>
      <c r="C19" s="469"/>
      <c r="D19" s="469"/>
      <c r="E19" s="473"/>
      <c r="F19" s="469"/>
      <c r="G19" s="474"/>
      <c r="H19" s="475"/>
      <c r="I19" s="476"/>
      <c r="J19" s="476"/>
      <c r="K19" s="469"/>
      <c r="L19" s="508"/>
    </row>
    <row r="20" spans="1:20" ht="12.75">
      <c r="A20" s="472"/>
      <c r="B20" s="469"/>
      <c r="C20" s="469"/>
      <c r="D20" s="469"/>
      <c r="E20" s="473"/>
      <c r="F20" s="469"/>
      <c r="G20" s="474"/>
      <c r="H20" s="475"/>
      <c r="I20" s="476"/>
      <c r="J20" s="476"/>
      <c r="K20" s="469"/>
      <c r="L20" s="508"/>
    </row>
    <row r="21" spans="1:20" ht="12.75">
      <c r="A21" s="242"/>
      <c r="B21" s="243"/>
      <c r="C21" s="244"/>
      <c r="D21" s="244"/>
      <c r="E21" s="245"/>
      <c r="F21" s="206"/>
      <c r="G21" s="246"/>
      <c r="H21" s="206"/>
      <c r="I21" s="247"/>
      <c r="J21" s="247"/>
      <c r="K21" s="248"/>
      <c r="L21" s="249"/>
    </row>
    <row r="22" spans="1:20" ht="90.75" customHeight="1">
      <c r="A22" s="719" t="s">
        <v>250</v>
      </c>
      <c r="B22" s="719"/>
      <c r="C22" s="719"/>
      <c r="D22" s="719"/>
      <c r="E22" s="719"/>
      <c r="F22" s="719"/>
      <c r="G22" s="719"/>
      <c r="H22" s="719"/>
      <c r="I22" s="719"/>
      <c r="J22" s="719"/>
      <c r="K22" s="719"/>
      <c r="L22" s="719"/>
    </row>
    <row r="23" spans="1:20" ht="15" customHeight="1">
      <c r="A23" s="620" t="s">
        <v>405</v>
      </c>
      <c r="B23" s="620"/>
      <c r="C23" s="620"/>
      <c r="D23" s="620"/>
      <c r="E23" s="620"/>
      <c r="F23" s="620"/>
      <c r="G23" s="620"/>
      <c r="H23" s="620"/>
      <c r="I23" s="620"/>
      <c r="J23" s="620"/>
      <c r="K23" s="620"/>
      <c r="L23" s="620"/>
      <c r="M23" s="536"/>
      <c r="N23" s="536"/>
    </row>
    <row r="24" spans="1:20" ht="12.75" customHeight="1">
      <c r="A24" s="678"/>
      <c r="B24" s="678"/>
      <c r="C24" s="678"/>
      <c r="D24" s="678"/>
      <c r="E24" s="678"/>
      <c r="F24" s="678"/>
      <c r="G24" s="678"/>
      <c r="H24" s="678"/>
      <c r="I24" s="678"/>
      <c r="J24" s="678"/>
      <c r="K24" s="678"/>
      <c r="L24" s="678"/>
      <c r="M24" s="541"/>
      <c r="N24" s="541"/>
      <c r="O24" s="541"/>
      <c r="P24" s="541"/>
      <c r="Q24" s="541"/>
      <c r="R24" s="541"/>
      <c r="S24" s="541"/>
      <c r="T24" s="541"/>
    </row>
    <row r="25" spans="1:20" ht="12.75">
      <c r="A25" s="720"/>
      <c r="B25" s="720"/>
      <c r="C25" s="720"/>
      <c r="D25" s="720"/>
      <c r="E25" s="720"/>
      <c r="F25" s="720"/>
      <c r="G25" s="720"/>
      <c r="H25" s="720"/>
      <c r="I25" s="720"/>
      <c r="J25" s="720"/>
      <c r="K25" s="720"/>
      <c r="L25" s="720"/>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22:L22"/>
    <mergeCell ref="A24:L24"/>
    <mergeCell ref="A25:L25"/>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August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4079-5E98-47E9-AFAE-F0B5B1F5A5E8}">
  <sheetPr>
    <pageSetUpPr fitToPage="1"/>
  </sheetPr>
  <dimension ref="A1:T25"/>
  <sheetViews>
    <sheetView view="pageLayout" zoomScaleNormal="100" workbookViewId="0">
      <selection activeCell="A22" sqref="A22:XFD22"/>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10" customFormat="1" ht="12.75">
      <c r="A2" s="391" t="s">
        <v>201</v>
      </c>
      <c r="B2" s="389"/>
      <c r="C2" s="389"/>
      <c r="D2" s="389"/>
      <c r="E2" s="389"/>
      <c r="F2" s="389"/>
      <c r="G2" s="389"/>
      <c r="H2" s="389"/>
      <c r="I2" s="389"/>
      <c r="J2" s="389"/>
      <c r="K2" s="389"/>
      <c r="L2" s="390"/>
    </row>
    <row r="3" spans="1:12" ht="38.25">
      <c r="A3" s="472" t="s">
        <v>415</v>
      </c>
      <c r="B3" s="634" t="s">
        <v>39</v>
      </c>
      <c r="C3" s="636" t="s">
        <v>398</v>
      </c>
      <c r="D3" s="634">
        <v>1</v>
      </c>
      <c r="E3" s="633">
        <v>45108</v>
      </c>
      <c r="F3" s="605" t="s">
        <v>389</v>
      </c>
      <c r="G3" s="631" t="s">
        <v>394</v>
      </c>
      <c r="H3" s="637">
        <v>68741</v>
      </c>
      <c r="I3" s="630">
        <v>0.75</v>
      </c>
      <c r="J3" s="630">
        <v>0.83333333333333337</v>
      </c>
      <c r="K3" s="632">
        <v>2</v>
      </c>
      <c r="L3" s="635">
        <v>20.9</v>
      </c>
    </row>
    <row r="4" spans="1:12" ht="25.5">
      <c r="A4" s="472" t="s">
        <v>248</v>
      </c>
      <c r="B4" s="634" t="s">
        <v>39</v>
      </c>
      <c r="C4" s="636" t="s">
        <v>399</v>
      </c>
      <c r="D4" s="634">
        <v>2</v>
      </c>
      <c r="E4" s="633">
        <v>45122</v>
      </c>
      <c r="F4" s="605" t="s">
        <v>389</v>
      </c>
      <c r="G4" s="631" t="s">
        <v>393</v>
      </c>
      <c r="H4" s="637">
        <v>50543</v>
      </c>
      <c r="I4" s="630">
        <v>0.66666666666666663</v>
      </c>
      <c r="J4" s="630">
        <v>0.79166666666666663</v>
      </c>
      <c r="K4" s="632">
        <v>3</v>
      </c>
      <c r="L4" s="635">
        <v>24.6</v>
      </c>
    </row>
    <row r="5" spans="1:12" ht="25.5">
      <c r="A5" s="472" t="s">
        <v>248</v>
      </c>
      <c r="B5" s="634" t="s">
        <v>39</v>
      </c>
      <c r="C5" s="636" t="s">
        <v>400</v>
      </c>
      <c r="D5" s="634">
        <v>3</v>
      </c>
      <c r="E5" s="633">
        <v>45123</v>
      </c>
      <c r="F5" s="605" t="s">
        <v>389</v>
      </c>
      <c r="G5" s="631" t="s">
        <v>393</v>
      </c>
      <c r="H5" s="637">
        <v>40206</v>
      </c>
      <c r="I5" s="630">
        <v>0.70833333333333337</v>
      </c>
      <c r="J5" s="630">
        <v>0.79166666666666663</v>
      </c>
      <c r="K5" s="632">
        <v>2</v>
      </c>
      <c r="L5" s="635">
        <v>19.3</v>
      </c>
    </row>
    <row r="6" spans="1:12" ht="12.75">
      <c r="A6" s="472" t="s">
        <v>248</v>
      </c>
      <c r="B6" s="634" t="s">
        <v>39</v>
      </c>
      <c r="C6" s="636" t="s">
        <v>401</v>
      </c>
      <c r="D6" s="634">
        <v>4</v>
      </c>
      <c r="E6" s="633">
        <v>45124</v>
      </c>
      <c r="F6" s="605" t="s">
        <v>389</v>
      </c>
      <c r="G6" s="631" t="s">
        <v>393</v>
      </c>
      <c r="H6" s="637">
        <v>14487</v>
      </c>
      <c r="I6" s="630">
        <v>0.66666666666666663</v>
      </c>
      <c r="J6" s="630">
        <v>0.75</v>
      </c>
      <c r="K6" s="632">
        <v>2</v>
      </c>
      <c r="L6" s="635">
        <v>8.1999999999999993</v>
      </c>
    </row>
    <row r="7" spans="1:12" ht="12.75">
      <c r="A7" s="472" t="s">
        <v>248</v>
      </c>
      <c r="B7" s="634" t="s">
        <v>40</v>
      </c>
      <c r="C7" s="636" t="s">
        <v>411</v>
      </c>
      <c r="D7" s="634">
        <v>5</v>
      </c>
      <c r="E7" s="633">
        <v>45152</v>
      </c>
      <c r="F7" s="605" t="s">
        <v>389</v>
      </c>
      <c r="G7" s="631" t="s">
        <v>393</v>
      </c>
      <c r="H7" s="637">
        <v>452</v>
      </c>
      <c r="I7" s="630">
        <v>0.66666666666666663</v>
      </c>
      <c r="J7" s="630">
        <v>0.75</v>
      </c>
      <c r="K7" s="632">
        <v>2</v>
      </c>
      <c r="L7" s="635">
        <v>0</v>
      </c>
    </row>
    <row r="8" spans="1:12" ht="12.75">
      <c r="A8" s="472" t="s">
        <v>248</v>
      </c>
      <c r="B8" s="634" t="s">
        <v>40</v>
      </c>
      <c r="C8" s="645" t="s">
        <v>412</v>
      </c>
      <c r="D8" s="634">
        <v>6</v>
      </c>
      <c r="E8" s="633">
        <v>45153</v>
      </c>
      <c r="F8" s="605" t="s">
        <v>389</v>
      </c>
      <c r="G8" s="631" t="s">
        <v>393</v>
      </c>
      <c r="H8" s="637">
        <v>16544</v>
      </c>
      <c r="I8" s="630">
        <v>0.66666666666666663</v>
      </c>
      <c r="J8" s="630">
        <v>0.75</v>
      </c>
      <c r="K8" s="632">
        <v>2</v>
      </c>
      <c r="L8" s="635">
        <v>7</v>
      </c>
    </row>
    <row r="9" spans="1:12" ht="38.25">
      <c r="A9" s="472" t="s">
        <v>248</v>
      </c>
      <c r="B9" s="634" t="s">
        <v>40</v>
      </c>
      <c r="C9" s="645" t="s">
        <v>398</v>
      </c>
      <c r="D9" s="634">
        <v>7</v>
      </c>
      <c r="E9" s="633">
        <v>45154</v>
      </c>
      <c r="F9" s="605" t="s">
        <v>389</v>
      </c>
      <c r="G9" s="631" t="s">
        <v>393</v>
      </c>
      <c r="H9" s="637">
        <v>66020</v>
      </c>
      <c r="I9" s="630">
        <v>0.70833333333333337</v>
      </c>
      <c r="J9" s="630">
        <v>0.875</v>
      </c>
      <c r="K9" s="632">
        <v>4</v>
      </c>
      <c r="L9" s="635">
        <v>24</v>
      </c>
    </row>
    <row r="10" spans="1:12" ht="12.75">
      <c r="A10" s="472" t="s">
        <v>249</v>
      </c>
      <c r="B10" s="469" t="s">
        <v>10</v>
      </c>
      <c r="C10" s="618" t="s">
        <v>391</v>
      </c>
      <c r="D10" s="469">
        <v>1</v>
      </c>
      <c r="E10" s="606">
        <v>45107</v>
      </c>
      <c r="F10" s="605" t="s">
        <v>389</v>
      </c>
      <c r="G10" s="619" t="s">
        <v>392</v>
      </c>
      <c r="H10" s="475">
        <v>46980</v>
      </c>
      <c r="I10" s="609">
        <v>0.66666666666666663</v>
      </c>
      <c r="J10" s="609">
        <v>0.875</v>
      </c>
      <c r="K10" s="469">
        <v>5</v>
      </c>
      <c r="L10" s="508">
        <v>8.8000000000000007</v>
      </c>
    </row>
    <row r="11" spans="1:12" ht="12.75">
      <c r="A11" s="472" t="s">
        <v>249</v>
      </c>
      <c r="B11" s="634" t="s">
        <v>39</v>
      </c>
      <c r="C11" s="618" t="s">
        <v>391</v>
      </c>
      <c r="D11" s="634">
        <v>2</v>
      </c>
      <c r="E11" s="633">
        <v>45108</v>
      </c>
      <c r="F11" s="605" t="s">
        <v>389</v>
      </c>
      <c r="G11" s="619" t="s">
        <v>392</v>
      </c>
      <c r="H11" s="475">
        <v>46980</v>
      </c>
      <c r="I11" s="609">
        <v>0.66666666666666663</v>
      </c>
      <c r="J11" s="609">
        <v>0.875</v>
      </c>
      <c r="K11" s="469">
        <v>5</v>
      </c>
      <c r="L11" s="635">
        <v>11.9</v>
      </c>
    </row>
    <row r="12" spans="1:12" ht="12.75">
      <c r="A12" s="472" t="s">
        <v>249</v>
      </c>
      <c r="B12" s="634" t="s">
        <v>39</v>
      </c>
      <c r="C12" s="618" t="s">
        <v>391</v>
      </c>
      <c r="D12" s="634">
        <v>3</v>
      </c>
      <c r="E12" s="633">
        <v>45121</v>
      </c>
      <c r="F12" s="605" t="s">
        <v>389</v>
      </c>
      <c r="G12" s="619" t="s">
        <v>392</v>
      </c>
      <c r="H12" s="475">
        <v>46980</v>
      </c>
      <c r="I12" s="609">
        <v>0.66666666666666663</v>
      </c>
      <c r="J12" s="609">
        <v>0.875</v>
      </c>
      <c r="K12" s="469">
        <v>5</v>
      </c>
      <c r="L12" s="635">
        <v>7.2</v>
      </c>
    </row>
    <row r="13" spans="1:12" ht="12.75">
      <c r="A13" s="472" t="s">
        <v>249</v>
      </c>
      <c r="B13" s="634" t="s">
        <v>39</v>
      </c>
      <c r="C13" s="618" t="s">
        <v>391</v>
      </c>
      <c r="D13" s="634">
        <v>4</v>
      </c>
      <c r="E13" s="633">
        <v>45122</v>
      </c>
      <c r="F13" s="605" t="s">
        <v>389</v>
      </c>
      <c r="G13" s="619" t="s">
        <v>392</v>
      </c>
      <c r="H13" s="475">
        <v>46980</v>
      </c>
      <c r="I13" s="609">
        <v>0.66666666666666663</v>
      </c>
      <c r="J13" s="609">
        <v>0.875</v>
      </c>
      <c r="K13" s="469">
        <v>5</v>
      </c>
      <c r="L13" s="635">
        <v>10.9</v>
      </c>
    </row>
    <row r="14" spans="1:12" ht="12.75">
      <c r="A14" s="472" t="s">
        <v>249</v>
      </c>
      <c r="B14" s="634" t="s">
        <v>39</v>
      </c>
      <c r="C14" s="618" t="s">
        <v>391</v>
      </c>
      <c r="D14" s="634">
        <v>5</v>
      </c>
      <c r="E14" s="633">
        <v>45124</v>
      </c>
      <c r="F14" s="605" t="s">
        <v>389</v>
      </c>
      <c r="G14" s="619" t="s">
        <v>392</v>
      </c>
      <c r="H14" s="475">
        <v>46980</v>
      </c>
      <c r="I14" s="609">
        <v>0.66666666666666663</v>
      </c>
      <c r="J14" s="609">
        <v>0.875</v>
      </c>
      <c r="K14" s="469">
        <v>5</v>
      </c>
      <c r="L14" s="635">
        <v>8.5</v>
      </c>
    </row>
    <row r="15" spans="1:12" ht="12.75">
      <c r="A15" s="472" t="s">
        <v>249</v>
      </c>
      <c r="B15" s="634" t="s">
        <v>39</v>
      </c>
      <c r="C15" s="618" t="s">
        <v>391</v>
      </c>
      <c r="D15" s="634">
        <v>6</v>
      </c>
      <c r="E15" s="633">
        <v>45128</v>
      </c>
      <c r="F15" s="605" t="s">
        <v>389</v>
      </c>
      <c r="G15" s="619" t="s">
        <v>392</v>
      </c>
      <c r="H15" s="475">
        <v>46980</v>
      </c>
      <c r="I15" s="609">
        <v>0.66666666666666663</v>
      </c>
      <c r="J15" s="609">
        <v>0.875</v>
      </c>
      <c r="K15" s="469">
        <v>5</v>
      </c>
      <c r="L15" s="635">
        <v>6.6</v>
      </c>
    </row>
    <row r="16" spans="1:12" ht="12.75">
      <c r="A16" s="472" t="s">
        <v>249</v>
      </c>
      <c r="B16" s="634" t="s">
        <v>40</v>
      </c>
      <c r="C16" s="618" t="s">
        <v>391</v>
      </c>
      <c r="D16" s="634">
        <v>7</v>
      </c>
      <c r="E16" s="633">
        <v>45153</v>
      </c>
      <c r="F16" s="605" t="s">
        <v>389</v>
      </c>
      <c r="G16" s="619" t="s">
        <v>392</v>
      </c>
      <c r="H16" s="475">
        <v>45992</v>
      </c>
      <c r="I16" s="609">
        <v>0.66666666666666663</v>
      </c>
      <c r="J16" s="609">
        <v>0.875</v>
      </c>
      <c r="K16" s="469">
        <v>5</v>
      </c>
      <c r="L16" s="635">
        <v>10.3</v>
      </c>
    </row>
    <row r="17" spans="1:20" ht="12.75">
      <c r="A17" s="472" t="s">
        <v>249</v>
      </c>
      <c r="B17" s="634" t="s">
        <v>40</v>
      </c>
      <c r="C17" s="618" t="s">
        <v>391</v>
      </c>
      <c r="D17" s="634">
        <v>8</v>
      </c>
      <c r="E17" s="633">
        <v>45154</v>
      </c>
      <c r="F17" s="605" t="s">
        <v>389</v>
      </c>
      <c r="G17" s="619" t="s">
        <v>392</v>
      </c>
      <c r="H17" s="475">
        <v>45992</v>
      </c>
      <c r="I17" s="609">
        <v>0.66666666666666663</v>
      </c>
      <c r="J17" s="609">
        <v>0.875</v>
      </c>
      <c r="K17" s="469">
        <v>5</v>
      </c>
      <c r="L17" s="635">
        <v>8.4</v>
      </c>
    </row>
    <row r="18" spans="1:20" ht="12.75">
      <c r="A18" s="472"/>
      <c r="B18" s="469"/>
      <c r="C18" s="469"/>
      <c r="D18" s="469"/>
      <c r="E18" s="473"/>
      <c r="F18" s="469"/>
      <c r="G18" s="474"/>
      <c r="H18" s="475"/>
      <c r="I18" s="476"/>
      <c r="J18" s="476"/>
      <c r="K18" s="469"/>
      <c r="L18" s="508"/>
    </row>
    <row r="19" spans="1:20" ht="12.75">
      <c r="A19" s="472"/>
      <c r="B19" s="469"/>
      <c r="C19" s="469"/>
      <c r="D19" s="469"/>
      <c r="E19" s="473"/>
      <c r="F19" s="469"/>
      <c r="G19" s="474"/>
      <c r="H19" s="475"/>
      <c r="I19" s="476"/>
      <c r="J19" s="476"/>
      <c r="K19" s="469"/>
      <c r="L19" s="508"/>
    </row>
    <row r="20" spans="1:20" ht="12.75">
      <c r="A20" s="242"/>
      <c r="B20" s="243"/>
      <c r="C20" s="244"/>
      <c r="D20" s="244"/>
      <c r="E20" s="245"/>
      <c r="F20" s="206"/>
      <c r="G20" s="246"/>
      <c r="H20" s="206"/>
      <c r="I20" s="247"/>
      <c r="J20" s="247"/>
      <c r="K20" s="248"/>
      <c r="L20" s="249"/>
    </row>
    <row r="21" spans="1:20" ht="90.75" customHeight="1">
      <c r="A21" s="719" t="s">
        <v>250</v>
      </c>
      <c r="B21" s="719"/>
      <c r="C21" s="719"/>
      <c r="D21" s="719"/>
      <c r="E21" s="719"/>
      <c r="F21" s="719"/>
      <c r="G21" s="719"/>
      <c r="H21" s="719"/>
      <c r="I21" s="719"/>
      <c r="J21" s="719"/>
      <c r="K21" s="719"/>
      <c r="L21" s="719"/>
    </row>
    <row r="22" spans="1:20" ht="17.25" customHeight="1">
      <c r="A22" s="738" t="s">
        <v>416</v>
      </c>
      <c r="B22" s="738"/>
      <c r="C22" s="738"/>
      <c r="D22" s="738"/>
      <c r="E22" s="738"/>
      <c r="F22" s="738"/>
      <c r="G22" s="738"/>
      <c r="H22" s="738"/>
      <c r="I22" s="738"/>
      <c r="J22" s="738"/>
      <c r="K22" s="738"/>
      <c r="L22" s="738"/>
    </row>
    <row r="23" spans="1:20" ht="15" customHeight="1">
      <c r="A23" s="620"/>
      <c r="B23" s="620"/>
      <c r="C23" s="620"/>
      <c r="D23" s="620"/>
      <c r="E23" s="620"/>
      <c r="F23" s="620"/>
      <c r="G23" s="620"/>
      <c r="H23" s="620"/>
      <c r="I23" s="620"/>
      <c r="J23" s="620"/>
      <c r="K23" s="620"/>
      <c r="L23" s="620"/>
      <c r="M23" s="536"/>
      <c r="N23" s="536"/>
    </row>
    <row r="24" spans="1:20" ht="12.75" customHeight="1">
      <c r="A24" s="678"/>
      <c r="B24" s="678"/>
      <c r="C24" s="678"/>
      <c r="D24" s="678"/>
      <c r="E24" s="678"/>
      <c r="F24" s="678"/>
      <c r="G24" s="678"/>
      <c r="H24" s="678"/>
      <c r="I24" s="678"/>
      <c r="J24" s="678"/>
      <c r="K24" s="678"/>
      <c r="L24" s="678"/>
      <c r="M24" s="541"/>
      <c r="N24" s="541"/>
      <c r="O24" s="541"/>
      <c r="P24" s="541"/>
      <c r="Q24" s="541"/>
      <c r="R24" s="541"/>
      <c r="S24" s="541"/>
      <c r="T24" s="541"/>
    </row>
    <row r="25" spans="1:20" ht="12.75">
      <c r="A25" s="720"/>
      <c r="B25" s="720"/>
      <c r="C25" s="720"/>
      <c r="D25" s="720"/>
      <c r="E25" s="720"/>
      <c r="F25" s="720"/>
      <c r="G25" s="720"/>
      <c r="H25" s="720"/>
      <c r="I25" s="720"/>
      <c r="J25" s="720"/>
      <c r="K25" s="720"/>
      <c r="L25" s="720"/>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4">
    <mergeCell ref="A21:L21"/>
    <mergeCell ref="A24:L24"/>
    <mergeCell ref="A25:L25"/>
    <mergeCell ref="A22:L22"/>
  </mergeCells>
  <pageMargins left="0.7" right="0.7" top="1.1296875" bottom="0.75" header="0.3" footer="0.3"/>
  <pageSetup scale="68" orientation="landscape" r:id="rId1"/>
  <headerFooter>
    <oddHeader>&amp;C&amp;"Arial,Bold"Table I-4
Pacific Gas and Electric Company
Interruptible and Price Responsive Programs
Year-to-Date Event Summary
August 2023</oddHeader>
    <oddFooter>&amp;L&amp;F&amp;R&amp;A&amp;C&amp;"Calibri"&amp;11&amp;K000000&amp;"Calibri,Regular"&amp;11&amp;K000000 8b of 11_x000D_&amp;1#&amp;"Calibri"&amp;12&amp;K000000Public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A24" sqref="A24"/>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251</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117</v>
      </c>
      <c r="B5" s="427" t="s">
        <v>5</v>
      </c>
      <c r="C5" s="427" t="s">
        <v>6</v>
      </c>
      <c r="D5" s="427" t="s">
        <v>7</v>
      </c>
      <c r="E5" s="427" t="s">
        <v>8</v>
      </c>
      <c r="F5" s="427" t="s">
        <v>9</v>
      </c>
      <c r="G5" s="427" t="s">
        <v>10</v>
      </c>
      <c r="H5" s="427" t="s">
        <v>39</v>
      </c>
      <c r="I5" s="427" t="s">
        <v>40</v>
      </c>
      <c r="J5" s="427" t="s">
        <v>41</v>
      </c>
      <c r="K5" s="427" t="s">
        <v>42</v>
      </c>
      <c r="L5" s="427" t="s">
        <v>43</v>
      </c>
      <c r="M5" s="225" t="s">
        <v>44</v>
      </c>
      <c r="N5" s="397" t="s">
        <v>120</v>
      </c>
      <c r="O5" s="397" t="s">
        <v>252</v>
      </c>
    </row>
    <row r="6" spans="1:16" ht="19.5" customHeight="1">
      <c r="A6" s="568" t="s">
        <v>253</v>
      </c>
      <c r="B6" s="315"/>
      <c r="C6" s="315"/>
      <c r="D6" s="315"/>
      <c r="E6" s="315"/>
      <c r="F6" s="315"/>
      <c r="G6" s="315"/>
      <c r="H6" s="315"/>
      <c r="I6" s="315"/>
      <c r="J6" s="315"/>
      <c r="K6" s="315"/>
      <c r="L6" s="315"/>
      <c r="M6" s="398"/>
      <c r="N6" s="398"/>
      <c r="O6" s="398"/>
    </row>
    <row r="7" spans="1:16" ht="15.6" customHeight="1">
      <c r="A7" s="569" t="s">
        <v>254</v>
      </c>
      <c r="B7" s="315">
        <v>0</v>
      </c>
      <c r="C7" s="315">
        <v>0</v>
      </c>
      <c r="D7" s="315">
        <v>0</v>
      </c>
      <c r="E7" s="315">
        <v>35009.5</v>
      </c>
      <c r="F7" s="315">
        <v>-35009.5</v>
      </c>
      <c r="G7" s="315">
        <v>0</v>
      </c>
      <c r="H7" s="315">
        <v>0</v>
      </c>
      <c r="I7" s="315">
        <v>200</v>
      </c>
      <c r="J7" s="315"/>
      <c r="K7" s="315"/>
      <c r="L7" s="315"/>
      <c r="M7" s="12"/>
      <c r="N7" s="315">
        <f>SUM(B7:M7)</f>
        <v>200</v>
      </c>
      <c r="O7" s="315">
        <f>N7</f>
        <v>200</v>
      </c>
    </row>
    <row r="8" spans="1:16" ht="15.6" customHeight="1">
      <c r="A8" s="569" t="s">
        <v>255</v>
      </c>
      <c r="B8" s="315">
        <v>1363179.98</v>
      </c>
      <c r="C8" s="315">
        <v>949176.04</v>
      </c>
      <c r="D8" s="315">
        <v>832617.2</v>
      </c>
      <c r="E8" s="315">
        <v>822718.81</v>
      </c>
      <c r="F8" s="316">
        <v>816161.97</v>
      </c>
      <c r="G8" s="315">
        <v>1969186.89</v>
      </c>
      <c r="H8" s="315">
        <v>133838</v>
      </c>
      <c r="I8" s="315">
        <v>731636.03</v>
      </c>
      <c r="J8" s="315"/>
      <c r="K8" s="315"/>
      <c r="L8" s="315"/>
      <c r="M8" s="12"/>
      <c r="N8" s="315">
        <f t="shared" ref="N8:N14" si="0">SUM(B8:M8)</f>
        <v>7618514.9199999999</v>
      </c>
      <c r="O8" s="315">
        <f t="shared" ref="O8:O14" si="1">N8</f>
        <v>7618514.9199999999</v>
      </c>
    </row>
    <row r="9" spans="1:16" ht="15.6" customHeight="1">
      <c r="A9" s="569" t="s">
        <v>256</v>
      </c>
      <c r="B9" s="315">
        <v>0</v>
      </c>
      <c r="C9" s="315">
        <v>0</v>
      </c>
      <c r="D9" s="315">
        <v>0</v>
      </c>
      <c r="E9" s="315">
        <v>0</v>
      </c>
      <c r="F9" s="315">
        <v>77617.440000000002</v>
      </c>
      <c r="G9" s="315">
        <v>133152.41</v>
      </c>
      <c r="H9" s="315">
        <v>707879</v>
      </c>
      <c r="I9" s="315">
        <v>992633.69</v>
      </c>
      <c r="J9" s="315"/>
      <c r="K9" s="315"/>
      <c r="L9" s="315"/>
      <c r="M9" s="12"/>
      <c r="N9" s="315">
        <f t="shared" si="0"/>
        <v>1911282.54</v>
      </c>
      <c r="O9" s="315">
        <f t="shared" si="1"/>
        <v>1911282.54</v>
      </c>
    </row>
    <row r="10" spans="1:16" ht="15.6" customHeight="1">
      <c r="A10" s="569" t="s">
        <v>138</v>
      </c>
      <c r="B10" s="315">
        <v>0</v>
      </c>
      <c r="C10" s="315">
        <v>0</v>
      </c>
      <c r="D10" s="315">
        <v>0</v>
      </c>
      <c r="E10" s="315">
        <v>0</v>
      </c>
      <c r="F10" s="315">
        <v>0</v>
      </c>
      <c r="G10" s="315">
        <v>0</v>
      </c>
      <c r="H10" s="315">
        <v>0</v>
      </c>
      <c r="I10" s="315">
        <v>0</v>
      </c>
      <c r="J10" s="315"/>
      <c r="K10" s="315"/>
      <c r="L10" s="315"/>
      <c r="M10" s="315"/>
      <c r="N10" s="315">
        <f t="shared" si="0"/>
        <v>0</v>
      </c>
      <c r="O10" s="315">
        <f t="shared" si="1"/>
        <v>0</v>
      </c>
    </row>
    <row r="11" spans="1:16" ht="15.6" customHeight="1">
      <c r="A11" s="570" t="s">
        <v>257</v>
      </c>
      <c r="B11" s="315">
        <v>0</v>
      </c>
      <c r="C11" s="315">
        <v>0</v>
      </c>
      <c r="D11" s="315">
        <v>0</v>
      </c>
      <c r="E11" s="315">
        <v>0</v>
      </c>
      <c r="F11" s="315">
        <v>0</v>
      </c>
      <c r="G11" s="315">
        <v>0</v>
      </c>
      <c r="H11" s="315">
        <v>0</v>
      </c>
      <c r="I11" s="315">
        <v>0</v>
      </c>
      <c r="J11" s="315"/>
      <c r="K11" s="315"/>
      <c r="L11" s="315"/>
      <c r="M11" s="315"/>
      <c r="N11" s="315">
        <f t="shared" si="0"/>
        <v>0</v>
      </c>
      <c r="O11" s="315">
        <f t="shared" si="1"/>
        <v>0</v>
      </c>
    </row>
    <row r="12" spans="1:16" ht="14.25">
      <c r="A12" s="570" t="s">
        <v>258</v>
      </c>
      <c r="B12" s="315">
        <v>22350</v>
      </c>
      <c r="C12" s="315">
        <v>52400</v>
      </c>
      <c r="D12" s="315">
        <v>130332</v>
      </c>
      <c r="E12" s="315">
        <v>42226</v>
      </c>
      <c r="F12" s="315">
        <v>64757</v>
      </c>
      <c r="G12" s="315">
        <v>53486.92</v>
      </c>
      <c r="H12" s="315">
        <v>24448</v>
      </c>
      <c r="I12" s="315">
        <v>46000</v>
      </c>
      <c r="J12" s="315"/>
      <c r="K12" s="315"/>
      <c r="L12" s="315"/>
      <c r="M12" s="315"/>
      <c r="N12" s="315">
        <f t="shared" si="0"/>
        <v>435999.92</v>
      </c>
      <c r="O12" s="315">
        <f t="shared" si="1"/>
        <v>435999.92</v>
      </c>
      <c r="P12" s="12"/>
    </row>
    <row r="13" spans="1:16" ht="15.6" customHeight="1">
      <c r="A13" s="570" t="s">
        <v>206</v>
      </c>
      <c r="B13" s="315">
        <v>0</v>
      </c>
      <c r="C13" s="315">
        <v>0</v>
      </c>
      <c r="D13" s="315">
        <v>0</v>
      </c>
      <c r="E13" s="315">
        <v>0</v>
      </c>
      <c r="F13" s="315">
        <v>0</v>
      </c>
      <c r="G13" s="315">
        <v>0</v>
      </c>
      <c r="H13" s="315">
        <v>0</v>
      </c>
      <c r="I13" s="315">
        <v>0</v>
      </c>
      <c r="J13" s="315"/>
      <c r="K13" s="315"/>
      <c r="L13" s="315"/>
      <c r="M13" s="315"/>
      <c r="N13" s="315">
        <f t="shared" si="0"/>
        <v>0</v>
      </c>
      <c r="O13" s="315">
        <f t="shared" si="1"/>
        <v>0</v>
      </c>
    </row>
    <row r="14" spans="1:16" ht="15.6" customHeight="1">
      <c r="A14" s="570" t="s">
        <v>259</v>
      </c>
      <c r="B14" s="315">
        <v>-15595597.210000001</v>
      </c>
      <c r="C14" s="315">
        <v>-56706706.32</v>
      </c>
      <c r="D14" s="315">
        <v>449467.55</v>
      </c>
      <c r="E14" s="315">
        <v>-215336.16</v>
      </c>
      <c r="F14" s="315">
        <v>0</v>
      </c>
      <c r="G14" s="315">
        <v>0</v>
      </c>
      <c r="H14" s="315">
        <v>-8290</v>
      </c>
      <c r="I14" s="315">
        <v>0</v>
      </c>
      <c r="J14" s="315"/>
      <c r="K14" s="315"/>
      <c r="L14" s="315"/>
      <c r="M14" s="315"/>
      <c r="N14" s="315">
        <f t="shared" si="0"/>
        <v>-72076462.140000001</v>
      </c>
      <c r="O14" s="315">
        <f t="shared" si="1"/>
        <v>-72076462.140000001</v>
      </c>
    </row>
    <row r="15" spans="1:16">
      <c r="A15" s="392" t="s">
        <v>260</v>
      </c>
      <c r="B15" s="478">
        <f>SUM(B7:B14)</f>
        <v>-14210067.23</v>
      </c>
      <c r="C15" s="478">
        <f>SUM(C7:C14)</f>
        <v>-55705130.280000001</v>
      </c>
      <c r="D15" s="478">
        <f t="shared" ref="D15:M15" si="2">SUM(D7:D14)</f>
        <v>1412416.75</v>
      </c>
      <c r="E15" s="478">
        <f t="shared" si="2"/>
        <v>684618.15</v>
      </c>
      <c r="F15" s="478">
        <f t="shared" si="2"/>
        <v>923526.90999999992</v>
      </c>
      <c r="G15" s="478">
        <f>SUM(G7:G14)</f>
        <v>2155826.2199999997</v>
      </c>
      <c r="H15" s="478">
        <f t="shared" si="2"/>
        <v>857875</v>
      </c>
      <c r="I15" s="478">
        <f t="shared" si="2"/>
        <v>1770469.72</v>
      </c>
      <c r="J15" s="478">
        <f t="shared" si="2"/>
        <v>0</v>
      </c>
      <c r="K15" s="478">
        <f t="shared" si="2"/>
        <v>0</v>
      </c>
      <c r="L15" s="478">
        <f t="shared" si="2"/>
        <v>0</v>
      </c>
      <c r="M15" s="478">
        <f t="shared" si="2"/>
        <v>0</v>
      </c>
      <c r="N15" s="478">
        <f>SUM(N7:N14)</f>
        <v>-62110464.759999998</v>
      </c>
      <c r="O15" s="478">
        <f t="shared" ref="O15" si="3">SUM(O7:O14)</f>
        <v>-62110464.759999998</v>
      </c>
    </row>
    <row r="16" spans="1:16" ht="12.6" hidden="1" customHeight="1">
      <c r="A16" s="557"/>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68"/>
      <c r="B18" s="318"/>
      <c r="C18" s="318"/>
      <c r="D18" s="318"/>
      <c r="E18" s="318"/>
      <c r="F18" s="318"/>
      <c r="G18" s="319"/>
      <c r="H18" s="318"/>
      <c r="I18" s="318"/>
      <c r="J18" s="318"/>
      <c r="K18" s="318"/>
      <c r="L18" s="318"/>
      <c r="M18" s="120"/>
      <c r="N18" s="120"/>
      <c r="O18" s="120"/>
    </row>
    <row r="19" spans="1:15" ht="20.25" customHeight="1" thickBot="1">
      <c r="A19" s="204" t="s">
        <v>261</v>
      </c>
      <c r="B19" s="220">
        <v>0</v>
      </c>
      <c r="C19" s="220">
        <v>0</v>
      </c>
      <c r="D19" s="220">
        <v>0</v>
      </c>
      <c r="E19" s="220">
        <v>0</v>
      </c>
      <c r="F19" s="220">
        <v>0</v>
      </c>
      <c r="G19" s="220">
        <v>0</v>
      </c>
      <c r="H19" s="220">
        <v>0</v>
      </c>
      <c r="I19" s="220">
        <v>0</v>
      </c>
      <c r="J19" s="220"/>
      <c r="K19" s="220"/>
      <c r="L19" s="220"/>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75" t="s">
        <v>262</v>
      </c>
      <c r="B21" s="721"/>
      <c r="C21" s="721"/>
      <c r="D21" s="721"/>
      <c r="E21" s="721"/>
      <c r="F21" s="721"/>
      <c r="G21" s="721"/>
      <c r="H21" s="721"/>
      <c r="I21" s="721"/>
      <c r="J21" s="721"/>
      <c r="K21" s="721"/>
      <c r="L21" s="721"/>
      <c r="M21" s="721"/>
      <c r="N21" s="721"/>
      <c r="O21" s="721"/>
    </row>
    <row r="22" spans="1:15" ht="19.5" customHeight="1">
      <c r="A22" s="675" t="s">
        <v>263</v>
      </c>
      <c r="B22" s="721"/>
      <c r="C22" s="721"/>
      <c r="D22" s="721"/>
      <c r="E22" s="721"/>
      <c r="F22" s="721"/>
      <c r="G22" s="721"/>
      <c r="H22" s="721"/>
      <c r="I22" s="721"/>
      <c r="J22" s="721"/>
      <c r="K22" s="721"/>
      <c r="L22" s="721"/>
      <c r="M22" s="721"/>
      <c r="N22" s="721"/>
      <c r="O22" s="721"/>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August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A24" sqref="A24"/>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251</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117</v>
      </c>
      <c r="B5" s="396" t="s">
        <v>169</v>
      </c>
      <c r="C5" s="396" t="s">
        <v>170</v>
      </c>
      <c r="D5" s="396" t="s">
        <v>171</v>
      </c>
      <c r="E5" s="396" t="s">
        <v>172</v>
      </c>
      <c r="F5" s="396" t="s">
        <v>173</v>
      </c>
      <c r="G5" s="427" t="s">
        <v>5</v>
      </c>
      <c r="H5" s="427" t="s">
        <v>6</v>
      </c>
      <c r="I5" s="427" t="s">
        <v>7</v>
      </c>
      <c r="J5" s="427" t="s">
        <v>8</v>
      </c>
      <c r="K5" s="427" t="s">
        <v>9</v>
      </c>
      <c r="L5" s="427" t="s">
        <v>10</v>
      </c>
      <c r="M5" s="427" t="s">
        <v>39</v>
      </c>
      <c r="N5" s="427" t="s">
        <v>40</v>
      </c>
      <c r="O5" s="427" t="s">
        <v>41</v>
      </c>
      <c r="P5" s="427" t="s">
        <v>42</v>
      </c>
      <c r="Q5" s="427" t="s">
        <v>43</v>
      </c>
      <c r="R5" s="225" t="s">
        <v>44</v>
      </c>
      <c r="S5" s="397" t="s">
        <v>120</v>
      </c>
      <c r="T5" s="397" t="s">
        <v>252</v>
      </c>
    </row>
    <row r="6" spans="1:21" ht="19.5" customHeight="1">
      <c r="A6" s="568" t="s">
        <v>253</v>
      </c>
      <c r="B6" s="340"/>
      <c r="C6" s="314"/>
      <c r="D6" s="314"/>
      <c r="E6" s="314"/>
      <c r="F6" s="314"/>
      <c r="G6" s="315"/>
      <c r="H6" s="315"/>
      <c r="I6" s="315"/>
      <c r="J6" s="315"/>
      <c r="K6" s="315"/>
      <c r="L6" s="315"/>
      <c r="M6" s="315"/>
      <c r="N6" s="315"/>
      <c r="O6" s="315"/>
      <c r="P6" s="315"/>
      <c r="Q6" s="315"/>
      <c r="R6" s="398"/>
      <c r="S6" s="398"/>
      <c r="T6" s="398"/>
    </row>
    <row r="7" spans="1:21" ht="15.6" customHeight="1">
      <c r="A7" s="569" t="s">
        <v>254</v>
      </c>
      <c r="B7" s="315">
        <v>0</v>
      </c>
      <c r="C7" s="315">
        <v>392889.37</v>
      </c>
      <c r="D7" s="529">
        <v>687835.03</v>
      </c>
      <c r="E7" s="315">
        <v>849310</v>
      </c>
      <c r="F7" s="315">
        <v>1734034.5</v>
      </c>
      <c r="G7" s="315">
        <v>-1082514.5</v>
      </c>
      <c r="H7" s="315">
        <v>204350</v>
      </c>
      <c r="I7" s="315">
        <v>0</v>
      </c>
      <c r="J7" s="315">
        <v>-35009.5</v>
      </c>
      <c r="K7" s="315">
        <v>35009.5</v>
      </c>
      <c r="L7" s="315">
        <v>39760</v>
      </c>
      <c r="M7" s="315">
        <v>0</v>
      </c>
      <c r="N7" s="315">
        <v>-200</v>
      </c>
      <c r="O7" s="315"/>
      <c r="P7" s="315"/>
      <c r="Q7" s="315"/>
      <c r="R7" s="12"/>
      <c r="S7" s="315">
        <f>SUM(G7:R7)</f>
        <v>-838604.5</v>
      </c>
      <c r="T7" s="315">
        <f>SUM(B7:E7)+S7</f>
        <v>1091429.8999999999</v>
      </c>
    </row>
    <row r="8" spans="1:21" ht="15.6" customHeight="1">
      <c r="A8" s="569" t="s">
        <v>255</v>
      </c>
      <c r="B8" s="315">
        <v>26647119.34</v>
      </c>
      <c r="C8" s="315">
        <v>23688194.190000001</v>
      </c>
      <c r="D8" s="529">
        <v>21608625.139999997</v>
      </c>
      <c r="E8" s="315">
        <v>22420816.510000002</v>
      </c>
      <c r="F8" s="315">
        <v>21358941.159999996</v>
      </c>
      <c r="G8" s="315">
        <v>-2433131.7000000002</v>
      </c>
      <c r="H8" s="315">
        <v>3122848.6</v>
      </c>
      <c r="I8" s="315">
        <v>731077</v>
      </c>
      <c r="J8" s="315">
        <v>697312.9</v>
      </c>
      <c r="K8" s="316">
        <v>770552.49</v>
      </c>
      <c r="L8" s="315">
        <v>885934.83</v>
      </c>
      <c r="M8" s="315">
        <v>806846</v>
      </c>
      <c r="N8" s="315">
        <v>877021.33</v>
      </c>
      <c r="O8" s="315"/>
      <c r="P8" s="315"/>
      <c r="Q8" s="315"/>
      <c r="R8" s="12"/>
      <c r="S8" s="315">
        <f t="shared" ref="S8:S12" si="0">SUM(G8:R8)</f>
        <v>5458461.4500000002</v>
      </c>
      <c r="T8" s="315">
        <f t="shared" ref="T8:T14" si="1">SUM(B8:E8)+S8</f>
        <v>99823216.63000001</v>
      </c>
    </row>
    <row r="9" spans="1:21" ht="15.6" customHeight="1">
      <c r="A9" s="569" t="s">
        <v>256</v>
      </c>
      <c r="B9" s="315">
        <v>1612847.36</v>
      </c>
      <c r="C9" s="315">
        <v>1244887.6099999999</v>
      </c>
      <c r="D9" s="529">
        <v>1864324.8900000001</v>
      </c>
      <c r="E9" s="315">
        <v>3456384.5500000003</v>
      </c>
      <c r="F9" s="315">
        <v>3749214.49</v>
      </c>
      <c r="G9" s="315">
        <v>4077.13</v>
      </c>
      <c r="H9" s="315">
        <v>-159475.44</v>
      </c>
      <c r="I9" s="315">
        <v>767217.85</v>
      </c>
      <c r="J9" s="315">
        <v>-92.78</v>
      </c>
      <c r="K9" s="315">
        <v>92.78</v>
      </c>
      <c r="L9" s="315">
        <v>0</v>
      </c>
      <c r="M9" s="315">
        <v>0</v>
      </c>
      <c r="N9" s="315">
        <v>0</v>
      </c>
      <c r="O9" s="315"/>
      <c r="P9" s="315"/>
      <c r="Q9" s="315"/>
      <c r="R9" s="12"/>
      <c r="S9" s="315">
        <f t="shared" si="0"/>
        <v>611819.54</v>
      </c>
      <c r="T9" s="315">
        <f t="shared" si="1"/>
        <v>8790263.9499999993</v>
      </c>
    </row>
    <row r="10" spans="1:21" ht="15.6" customHeight="1">
      <c r="A10" s="569" t="s">
        <v>138</v>
      </c>
      <c r="B10" s="315">
        <v>0</v>
      </c>
      <c r="C10" s="315">
        <v>3744518.7</v>
      </c>
      <c r="D10" s="529">
        <v>-14255.599999999955</v>
      </c>
      <c r="E10" s="315">
        <v>0</v>
      </c>
      <c r="F10" s="315">
        <v>0</v>
      </c>
      <c r="G10" s="315">
        <v>0</v>
      </c>
      <c r="H10" s="315">
        <v>0</v>
      </c>
      <c r="I10" s="315">
        <v>0</v>
      </c>
      <c r="J10" s="315">
        <v>0</v>
      </c>
      <c r="K10" s="315">
        <v>0</v>
      </c>
      <c r="L10" s="315">
        <v>0</v>
      </c>
      <c r="M10" s="315">
        <v>0</v>
      </c>
      <c r="N10" s="315">
        <v>0</v>
      </c>
      <c r="O10" s="315"/>
      <c r="P10" s="315"/>
      <c r="Q10" s="315"/>
      <c r="R10" s="315"/>
      <c r="S10" s="315">
        <f t="shared" si="0"/>
        <v>0</v>
      </c>
      <c r="T10" s="315">
        <f t="shared" si="1"/>
        <v>3730263.1</v>
      </c>
    </row>
    <row r="11" spans="1:21" ht="15.6" customHeight="1">
      <c r="A11" s="570" t="s">
        <v>257</v>
      </c>
      <c r="B11" s="315">
        <v>213682.59</v>
      </c>
      <c r="C11" s="315">
        <v>182989.36</v>
      </c>
      <c r="D11" s="529">
        <v>78966.990000000005</v>
      </c>
      <c r="E11" s="315">
        <v>-11761</v>
      </c>
      <c r="F11" s="315">
        <v>0</v>
      </c>
      <c r="G11" s="315">
        <v>0</v>
      </c>
      <c r="H11" s="315">
        <v>0</v>
      </c>
      <c r="I11" s="315">
        <v>0</v>
      </c>
      <c r="J11" s="315">
        <v>0</v>
      </c>
      <c r="K11" s="315">
        <v>0</v>
      </c>
      <c r="L11" s="315">
        <v>0</v>
      </c>
      <c r="M11" s="315">
        <v>0</v>
      </c>
      <c r="N11" s="315">
        <v>0</v>
      </c>
      <c r="O11" s="315"/>
      <c r="P11" s="315"/>
      <c r="Q11" s="315"/>
      <c r="R11" s="315"/>
      <c r="S11" s="315">
        <f t="shared" si="0"/>
        <v>0</v>
      </c>
      <c r="T11" s="315">
        <f t="shared" si="1"/>
        <v>463877.93999999994</v>
      </c>
    </row>
    <row r="12" spans="1:21" ht="14.25">
      <c r="A12" s="570" t="s">
        <v>258</v>
      </c>
      <c r="B12" s="315">
        <v>265350</v>
      </c>
      <c r="C12" s="315">
        <v>48350</v>
      </c>
      <c r="D12" s="529">
        <v>6050</v>
      </c>
      <c r="E12" s="315">
        <v>550</v>
      </c>
      <c r="F12" s="315">
        <v>3333626.2199999997</v>
      </c>
      <c r="G12" s="315">
        <v>-93300</v>
      </c>
      <c r="H12" s="315">
        <v>175</v>
      </c>
      <c r="I12" s="315">
        <v>-150</v>
      </c>
      <c r="J12" s="315">
        <v>250</v>
      </c>
      <c r="K12" s="315">
        <v>25</v>
      </c>
      <c r="L12" s="315">
        <v>0</v>
      </c>
      <c r="M12" s="315">
        <v>-25</v>
      </c>
      <c r="N12" s="315">
        <v>25</v>
      </c>
      <c r="O12" s="315"/>
      <c r="P12" s="315"/>
      <c r="Q12" s="315"/>
      <c r="R12" s="315"/>
      <c r="S12" s="315">
        <f t="shared" si="0"/>
        <v>-93000</v>
      </c>
      <c r="T12" s="315">
        <f t="shared" si="1"/>
        <v>227300</v>
      </c>
      <c r="U12" s="12"/>
    </row>
    <row r="13" spans="1:21" ht="15.6" customHeight="1">
      <c r="A13" s="570" t="s">
        <v>206</v>
      </c>
      <c r="B13" s="315">
        <v>91720.34</v>
      </c>
      <c r="C13" s="315">
        <v>99333.12000000001</v>
      </c>
      <c r="D13" s="529">
        <v>59193.47</v>
      </c>
      <c r="E13" s="315">
        <v>0</v>
      </c>
      <c r="F13" s="315">
        <v>0</v>
      </c>
      <c r="G13" s="315">
        <v>0</v>
      </c>
      <c r="H13" s="315">
        <v>0</v>
      </c>
      <c r="I13" s="315">
        <v>0</v>
      </c>
      <c r="J13" s="315">
        <v>0</v>
      </c>
      <c r="K13" s="315">
        <v>0</v>
      </c>
      <c r="L13" s="315">
        <v>0</v>
      </c>
      <c r="M13" s="315">
        <v>0</v>
      </c>
      <c r="N13" s="315">
        <v>0</v>
      </c>
      <c r="O13" s="315"/>
      <c r="P13" s="315"/>
      <c r="Q13" s="315"/>
      <c r="R13" s="315"/>
      <c r="S13" s="315">
        <f>SUM(G13:R13)</f>
        <v>0</v>
      </c>
      <c r="T13" s="315">
        <f t="shared" si="1"/>
        <v>250246.93000000002</v>
      </c>
    </row>
    <row r="14" spans="1:21" ht="15.6" customHeight="1">
      <c r="A14" s="570" t="s">
        <v>146</v>
      </c>
      <c r="B14" s="315"/>
      <c r="C14" s="315"/>
      <c r="D14" s="529"/>
      <c r="E14" s="315"/>
      <c r="F14" s="315"/>
      <c r="G14" s="315">
        <v>9121.5</v>
      </c>
      <c r="H14" s="315">
        <v>0</v>
      </c>
      <c r="I14" s="315">
        <v>0</v>
      </c>
      <c r="J14" s="315">
        <v>0</v>
      </c>
      <c r="K14" s="315">
        <v>0</v>
      </c>
      <c r="L14" s="315">
        <v>0</v>
      </c>
      <c r="M14" s="315">
        <v>0</v>
      </c>
      <c r="N14" s="315">
        <v>0</v>
      </c>
      <c r="O14" s="315"/>
      <c r="P14" s="315"/>
      <c r="Q14" s="315"/>
      <c r="R14" s="315"/>
      <c r="S14" s="315">
        <f>SUM(G14:R14)</f>
        <v>9121.5</v>
      </c>
      <c r="T14" s="315">
        <f t="shared" si="1"/>
        <v>9121.5</v>
      </c>
    </row>
    <row r="15" spans="1:21">
      <c r="A15" s="392" t="s">
        <v>260</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805679.77</v>
      </c>
      <c r="L15" s="478">
        <f t="shared" si="2"/>
        <v>925694.83</v>
      </c>
      <c r="M15" s="478">
        <f t="shared" si="2"/>
        <v>806821</v>
      </c>
      <c r="N15" s="478">
        <f t="shared" si="2"/>
        <v>876846.33</v>
      </c>
      <c r="O15" s="478">
        <f t="shared" si="2"/>
        <v>0</v>
      </c>
      <c r="P15" s="478">
        <f t="shared" si="2"/>
        <v>0</v>
      </c>
      <c r="Q15" s="478">
        <f t="shared" si="2"/>
        <v>0</v>
      </c>
      <c r="R15" s="478">
        <f t="shared" si="2"/>
        <v>0</v>
      </c>
      <c r="S15" s="478">
        <f t="shared" si="2"/>
        <v>5147797.99</v>
      </c>
      <c r="T15" s="478">
        <f t="shared" si="2"/>
        <v>114385719.95000002</v>
      </c>
    </row>
    <row r="16" spans="1:21" ht="12.6" hidden="1" customHeight="1">
      <c r="A16" s="557"/>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68"/>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261</v>
      </c>
      <c r="B19" s="209">
        <v>646137.59999999998</v>
      </c>
      <c r="C19" s="209">
        <v>643604.80000000005</v>
      </c>
      <c r="D19" s="209">
        <v>-2407884.4</v>
      </c>
      <c r="E19" s="209">
        <v>-995572</v>
      </c>
      <c r="F19" s="209">
        <v>-171048</v>
      </c>
      <c r="G19" s="220">
        <v>0</v>
      </c>
      <c r="H19" s="220">
        <v>0</v>
      </c>
      <c r="I19" s="220">
        <v>0</v>
      </c>
      <c r="J19" s="220">
        <v>0</v>
      </c>
      <c r="K19" s="220">
        <v>0</v>
      </c>
      <c r="L19" s="220">
        <v>0</v>
      </c>
      <c r="M19" s="220">
        <v>0</v>
      </c>
      <c r="N19" s="220">
        <v>0</v>
      </c>
      <c r="O19" s="220"/>
      <c r="P19" s="220"/>
      <c r="Q19" s="220"/>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75" t="s">
        <v>262</v>
      </c>
      <c r="B21" s="675"/>
      <c r="C21" s="675"/>
      <c r="D21" s="675"/>
      <c r="E21" s="675"/>
      <c r="F21" s="675"/>
      <c r="G21" s="721"/>
      <c r="H21" s="721"/>
      <c r="I21" s="721"/>
      <c r="J21" s="721"/>
      <c r="K21" s="721"/>
      <c r="L21" s="721"/>
      <c r="M21" s="721"/>
      <c r="N21" s="721"/>
      <c r="O21" s="721"/>
      <c r="P21" s="721"/>
      <c r="Q21" s="721"/>
      <c r="R21" s="721"/>
      <c r="S21" s="721"/>
      <c r="T21" s="721"/>
    </row>
    <row r="22" spans="1:20" ht="19.5" customHeight="1">
      <c r="A22" s="675" t="s">
        <v>263</v>
      </c>
      <c r="B22" s="675"/>
      <c r="C22" s="675"/>
      <c r="D22" s="675"/>
      <c r="E22" s="675"/>
      <c r="F22" s="675"/>
      <c r="G22" s="721"/>
      <c r="H22" s="721"/>
      <c r="I22" s="721"/>
      <c r="J22" s="721"/>
      <c r="K22" s="721"/>
      <c r="L22" s="721"/>
      <c r="M22" s="721"/>
      <c r="N22" s="721"/>
      <c r="O22" s="721"/>
      <c r="P22" s="721"/>
      <c r="Q22" s="721"/>
      <c r="R22" s="721"/>
      <c r="S22" s="721"/>
      <c r="T22" s="721"/>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August 2023</oddHeader>
    <oddFooter>&amp;L&amp;F&amp;R&amp;A&amp;C&amp;"Calibri"&amp;11&amp;K000000&amp;"Calibri"&amp;11&amp;K0000009a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A26" sqref="A26"/>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251</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264</v>
      </c>
      <c r="B5" s="479" t="s">
        <v>5</v>
      </c>
      <c r="C5" s="479" t="s">
        <v>6</v>
      </c>
      <c r="D5" s="479" t="s">
        <v>7</v>
      </c>
      <c r="E5" s="479" t="s">
        <v>8</v>
      </c>
      <c r="F5" s="479" t="s">
        <v>9</v>
      </c>
      <c r="G5" s="479" t="s">
        <v>10</v>
      </c>
      <c r="H5" s="479" t="s">
        <v>39</v>
      </c>
      <c r="I5" s="479" t="s">
        <v>40</v>
      </c>
      <c r="J5" s="479" t="s">
        <v>41</v>
      </c>
      <c r="K5" s="479" t="s">
        <v>42</v>
      </c>
      <c r="L5" s="479" t="s">
        <v>43</v>
      </c>
      <c r="M5" s="226" t="s">
        <v>44</v>
      </c>
      <c r="N5" s="480" t="s">
        <v>265</v>
      </c>
    </row>
    <row r="6" spans="1:15" ht="19.5" customHeight="1">
      <c r="A6" s="314" t="s">
        <v>253</v>
      </c>
      <c r="B6" s="321"/>
      <c r="C6" s="321"/>
      <c r="D6" s="321"/>
      <c r="E6" s="321"/>
      <c r="F6" s="321"/>
      <c r="G6" s="321"/>
      <c r="H6" s="321"/>
      <c r="I6" s="321"/>
      <c r="J6" s="321"/>
      <c r="K6" s="321"/>
      <c r="L6" s="321"/>
      <c r="M6" s="402"/>
      <c r="N6" s="402"/>
    </row>
    <row r="7" spans="1:15" ht="15.6" customHeight="1">
      <c r="A7" s="322" t="s">
        <v>254</v>
      </c>
      <c r="B7" s="321">
        <v>0</v>
      </c>
      <c r="C7" s="321">
        <v>0</v>
      </c>
      <c r="D7" s="321">
        <v>0</v>
      </c>
      <c r="E7" s="321">
        <v>0</v>
      </c>
      <c r="F7" s="321">
        <v>0</v>
      </c>
      <c r="G7" s="321">
        <v>0</v>
      </c>
      <c r="H7" s="321">
        <v>0</v>
      </c>
      <c r="I7" s="321">
        <v>0</v>
      </c>
      <c r="J7" s="321"/>
      <c r="K7" s="321"/>
      <c r="L7" s="321"/>
      <c r="M7" s="321"/>
      <c r="N7" s="321">
        <f>SUM(B7:M7)</f>
        <v>0</v>
      </c>
    </row>
    <row r="8" spans="1:15" ht="15.6" customHeight="1">
      <c r="A8" s="322" t="s">
        <v>128</v>
      </c>
      <c r="B8" s="321">
        <v>0</v>
      </c>
      <c r="C8" s="321">
        <v>0</v>
      </c>
      <c r="D8" s="321">
        <v>0</v>
      </c>
      <c r="E8" s="321">
        <v>0</v>
      </c>
      <c r="F8" s="321">
        <v>0</v>
      </c>
      <c r="G8" s="321">
        <v>0</v>
      </c>
      <c r="H8" s="321">
        <v>0</v>
      </c>
      <c r="I8" s="321">
        <v>0</v>
      </c>
      <c r="J8" s="321"/>
      <c r="K8" s="321"/>
      <c r="L8" s="321"/>
      <c r="M8" s="321"/>
      <c r="N8" s="321">
        <f t="shared" ref="N8:N17" si="0">SUM(B8:M8)</f>
        <v>0</v>
      </c>
    </row>
    <row r="9" spans="1:15" ht="15.6" customHeight="1">
      <c r="A9" s="322" t="s">
        <v>130</v>
      </c>
      <c r="B9" s="321">
        <v>0</v>
      </c>
      <c r="C9" s="321">
        <v>0</v>
      </c>
      <c r="D9" s="321">
        <v>0</v>
      </c>
      <c r="E9" s="321">
        <v>0</v>
      </c>
      <c r="F9" s="321">
        <v>0</v>
      </c>
      <c r="G9" s="321">
        <v>0</v>
      </c>
      <c r="H9" s="321">
        <v>0</v>
      </c>
      <c r="I9" s="321">
        <v>0</v>
      </c>
      <c r="J9" s="321"/>
      <c r="K9" s="321"/>
      <c r="L9" s="321"/>
      <c r="M9" s="321"/>
      <c r="N9" s="321">
        <f t="shared" si="0"/>
        <v>0</v>
      </c>
    </row>
    <row r="10" spans="1:15" ht="15.6" customHeight="1">
      <c r="A10" s="322" t="s">
        <v>266</v>
      </c>
      <c r="B10" s="321">
        <v>0</v>
      </c>
      <c r="C10" s="321">
        <v>0</v>
      </c>
      <c r="D10" s="321">
        <v>0</v>
      </c>
      <c r="E10" s="321">
        <v>0</v>
      </c>
      <c r="F10" s="321">
        <v>0</v>
      </c>
      <c r="G10" s="321">
        <v>0</v>
      </c>
      <c r="H10" s="321">
        <v>0</v>
      </c>
      <c r="I10" s="321">
        <v>0</v>
      </c>
      <c r="J10" s="321"/>
      <c r="K10" s="321"/>
      <c r="L10" s="321"/>
      <c r="M10" s="321"/>
      <c r="N10" s="321">
        <f t="shared" si="0"/>
        <v>0</v>
      </c>
    </row>
    <row r="11" spans="1:15" ht="15.6" customHeight="1">
      <c r="A11" s="322" t="s">
        <v>267</v>
      </c>
      <c r="B11" s="321">
        <v>0</v>
      </c>
      <c r="C11" s="321">
        <v>0</v>
      </c>
      <c r="D11" s="321">
        <v>0</v>
      </c>
      <c r="E11" s="321">
        <v>0</v>
      </c>
      <c r="F11" s="321">
        <v>0</v>
      </c>
      <c r="G11" s="321">
        <v>0</v>
      </c>
      <c r="H11" s="321">
        <v>0</v>
      </c>
      <c r="I11" s="321">
        <v>0</v>
      </c>
      <c r="J11" s="321"/>
      <c r="K11" s="321"/>
      <c r="L11" s="321"/>
      <c r="M11" s="321"/>
      <c r="N11" s="321">
        <f t="shared" si="0"/>
        <v>0</v>
      </c>
    </row>
    <row r="12" spans="1:15" ht="15.6" customHeight="1">
      <c r="A12" s="322" t="s">
        <v>268</v>
      </c>
      <c r="B12" s="321">
        <v>0</v>
      </c>
      <c r="C12" s="321">
        <v>0</v>
      </c>
      <c r="D12" s="321">
        <v>0</v>
      </c>
      <c r="E12" s="321">
        <v>0</v>
      </c>
      <c r="F12" s="321">
        <v>0</v>
      </c>
      <c r="G12" s="321">
        <v>0</v>
      </c>
      <c r="H12" s="321">
        <v>0</v>
      </c>
      <c r="I12" s="321">
        <v>0</v>
      </c>
      <c r="J12" s="321"/>
      <c r="K12" s="321"/>
      <c r="L12" s="321"/>
      <c r="M12" s="321"/>
      <c r="N12" s="321">
        <f t="shared" si="0"/>
        <v>0</v>
      </c>
    </row>
    <row r="13" spans="1:15" ht="15.6" customHeight="1">
      <c r="A13" s="322" t="s">
        <v>257</v>
      </c>
      <c r="B13" s="321">
        <v>0</v>
      </c>
      <c r="C13" s="321">
        <v>0</v>
      </c>
      <c r="D13" s="321">
        <v>0</v>
      </c>
      <c r="E13" s="321">
        <v>0</v>
      </c>
      <c r="F13" s="321">
        <v>0</v>
      </c>
      <c r="G13" s="321">
        <v>0</v>
      </c>
      <c r="H13" s="321">
        <v>0</v>
      </c>
      <c r="I13" s="321">
        <v>0</v>
      </c>
      <c r="J13" s="321"/>
      <c r="K13" s="321"/>
      <c r="L13" s="321"/>
      <c r="M13" s="321"/>
      <c r="N13" s="321">
        <f t="shared" si="0"/>
        <v>0</v>
      </c>
    </row>
    <row r="14" spans="1:15" s="42" customFormat="1" ht="15" customHeight="1">
      <c r="A14" s="322" t="s">
        <v>269</v>
      </c>
      <c r="B14" s="321">
        <v>0</v>
      </c>
      <c r="C14" s="587">
        <v>-100000</v>
      </c>
      <c r="D14" s="587">
        <v>-99225</v>
      </c>
      <c r="E14" s="321">
        <v>0</v>
      </c>
      <c r="F14" s="321">
        <v>0</v>
      </c>
      <c r="G14" s="321">
        <v>0</v>
      </c>
      <c r="H14" s="321">
        <v>0</v>
      </c>
      <c r="I14" s="321">
        <v>0</v>
      </c>
      <c r="J14" s="321"/>
      <c r="K14" s="321"/>
      <c r="L14" s="321"/>
      <c r="M14" s="321"/>
      <c r="N14" s="587">
        <f t="shared" si="0"/>
        <v>-199225</v>
      </c>
    </row>
    <row r="15" spans="1:15" s="42" customFormat="1">
      <c r="A15" s="322" t="s">
        <v>206</v>
      </c>
      <c r="B15" s="321">
        <v>0</v>
      </c>
      <c r="C15" s="321">
        <v>0</v>
      </c>
      <c r="D15" s="321">
        <v>0</v>
      </c>
      <c r="E15" s="321">
        <v>0</v>
      </c>
      <c r="F15" s="321">
        <v>0</v>
      </c>
      <c r="G15" s="321">
        <v>0</v>
      </c>
      <c r="H15" s="321">
        <v>0</v>
      </c>
      <c r="I15" s="321">
        <v>0</v>
      </c>
      <c r="J15" s="321"/>
      <c r="K15" s="321"/>
      <c r="L15" s="321"/>
      <c r="M15" s="321"/>
      <c r="N15" s="321">
        <f t="shared" si="0"/>
        <v>0</v>
      </c>
    </row>
    <row r="16" spans="1:15" ht="14.25">
      <c r="A16" s="323" t="s">
        <v>270</v>
      </c>
      <c r="B16" s="321">
        <v>0</v>
      </c>
      <c r="C16" s="321">
        <v>0</v>
      </c>
      <c r="D16" s="321">
        <v>-100</v>
      </c>
      <c r="E16" s="321">
        <v>0</v>
      </c>
      <c r="F16" s="321">
        <v>0</v>
      </c>
      <c r="G16" s="321">
        <v>0</v>
      </c>
      <c r="H16" s="321">
        <v>0</v>
      </c>
      <c r="I16" s="321">
        <v>0</v>
      </c>
      <c r="J16" s="321"/>
      <c r="K16" s="321"/>
      <c r="L16" s="321"/>
      <c r="M16" s="321"/>
      <c r="N16" s="321">
        <f t="shared" si="0"/>
        <v>-100</v>
      </c>
    </row>
    <row r="17" spans="1:19" s="43" customFormat="1">
      <c r="A17" s="481" t="s">
        <v>260</v>
      </c>
      <c r="B17" s="482">
        <f t="shared" ref="B17:H17" si="1">SUM(B7:B16)</f>
        <v>0</v>
      </c>
      <c r="C17" s="588">
        <f t="shared" ref="C17:D17" si="2">SUM(C7:C16)</f>
        <v>-100000</v>
      </c>
      <c r="D17" s="588">
        <f t="shared" si="2"/>
        <v>-99325</v>
      </c>
      <c r="E17" s="482">
        <f t="shared" ref="E17" si="3">SUM(E7:E16)</f>
        <v>0</v>
      </c>
      <c r="F17" s="482">
        <f t="shared" si="1"/>
        <v>0</v>
      </c>
      <c r="G17" s="482">
        <f t="shared" si="1"/>
        <v>0</v>
      </c>
      <c r="H17" s="482">
        <f t="shared" si="1"/>
        <v>0</v>
      </c>
      <c r="I17" s="482">
        <f t="shared" ref="I17:K17" si="4">SUM(I7:I16)</f>
        <v>0</v>
      </c>
      <c r="J17" s="482">
        <f t="shared" si="4"/>
        <v>0</v>
      </c>
      <c r="K17" s="482">
        <f t="shared" si="4"/>
        <v>0</v>
      </c>
      <c r="L17" s="482">
        <f t="shared" ref="L17:M17" si="5">SUM(L7:L16)</f>
        <v>0</v>
      </c>
      <c r="M17" s="482">
        <f t="shared" si="5"/>
        <v>0</v>
      </c>
      <c r="N17" s="590">
        <f t="shared" si="0"/>
        <v>-199325</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271</v>
      </c>
      <c r="B21" s="222">
        <f>SUM(B17)</f>
        <v>0</v>
      </c>
      <c r="C21" s="589">
        <f>SUM(C17)</f>
        <v>-100000</v>
      </c>
      <c r="D21" s="589">
        <f>SUM(D17)</f>
        <v>-99325</v>
      </c>
      <c r="E21" s="222">
        <f>SUM(E17)</f>
        <v>0</v>
      </c>
      <c r="F21" s="222">
        <f>SUM(F17)</f>
        <v>0</v>
      </c>
      <c r="G21" s="222">
        <v>0</v>
      </c>
      <c r="H21" s="222">
        <v>0</v>
      </c>
      <c r="I21" s="222">
        <v>0</v>
      </c>
      <c r="J21" s="222"/>
      <c r="K21" s="222"/>
      <c r="L21" s="222"/>
      <c r="M21" s="222"/>
      <c r="N21" s="118"/>
    </row>
    <row r="22" spans="1:19" ht="13.5" customHeight="1"/>
    <row r="23" spans="1:19" s="1" customFormat="1" ht="15.4" customHeight="1">
      <c r="A23" s="696" t="s">
        <v>272</v>
      </c>
      <c r="B23" s="697"/>
      <c r="C23" s="697"/>
      <c r="D23" s="697"/>
      <c r="E23" s="697"/>
      <c r="F23" s="697"/>
      <c r="G23" s="697"/>
      <c r="H23" s="697"/>
      <c r="I23" s="697"/>
      <c r="J23" s="697"/>
      <c r="K23" s="697"/>
      <c r="L23" s="697"/>
      <c r="M23" s="697"/>
      <c r="N23" s="697"/>
    </row>
    <row r="24" spans="1:19" ht="15.4" customHeight="1">
      <c r="A24" s="722" t="s">
        <v>263</v>
      </c>
      <c r="B24" s="722"/>
      <c r="C24" s="722"/>
      <c r="D24" s="722"/>
      <c r="E24" s="722"/>
      <c r="F24" s="722"/>
      <c r="G24" s="722"/>
      <c r="H24" s="722"/>
      <c r="I24" s="722"/>
      <c r="J24" s="722"/>
      <c r="K24" s="722"/>
      <c r="L24" s="722"/>
      <c r="M24" s="722"/>
      <c r="N24" s="722"/>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August 2023</oddHeader>
    <oddFooter>&amp;L&amp;F&amp;R&amp;A&amp;C&amp;"Calibri"&amp;11&amp;K000000&amp;"Calibri"&amp;11&amp;K0000009b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topLeftCell="A2" zoomScale="85" zoomScaleNormal="70" zoomScalePageLayoutView="85" workbookViewId="0">
      <selection activeCell="J46" sqref="J46"/>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273</v>
      </c>
      <c r="B1" s="724" t="s">
        <v>274</v>
      </c>
      <c r="C1" s="725"/>
      <c r="D1" s="725"/>
      <c r="E1" s="725"/>
      <c r="F1" s="725"/>
      <c r="G1" s="725"/>
      <c r="H1" s="725"/>
      <c r="I1" s="725"/>
      <c r="J1" s="725"/>
      <c r="K1" s="725"/>
      <c r="L1" s="725"/>
      <c r="M1" s="726"/>
      <c r="N1" s="727" t="s">
        <v>275</v>
      </c>
      <c r="O1" s="727" t="s">
        <v>276</v>
      </c>
      <c r="P1" s="729" t="s">
        <v>277</v>
      </c>
      <c r="Q1" s="729" t="s">
        <v>278</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728"/>
      <c r="O2" s="728" t="s">
        <v>279</v>
      </c>
      <c r="P2" s="730"/>
      <c r="Q2" s="730"/>
    </row>
    <row r="3" spans="1:17" ht="15.75">
      <c r="A3" s="407" t="s">
        <v>280</v>
      </c>
      <c r="B3" s="594"/>
      <c r="C3" s="408"/>
      <c r="D3" s="408"/>
      <c r="E3" s="408"/>
      <c r="F3" s="408"/>
      <c r="G3" s="408"/>
      <c r="H3" s="408"/>
      <c r="I3" s="408"/>
      <c r="J3" s="408"/>
      <c r="K3" s="408"/>
      <c r="L3" s="408"/>
      <c r="M3" s="408"/>
      <c r="N3" s="484"/>
      <c r="O3" s="484"/>
      <c r="P3" s="484"/>
      <c r="Q3" s="484"/>
    </row>
    <row r="4" spans="1:17">
      <c r="A4" s="571" t="s">
        <v>281</v>
      </c>
      <c r="B4" s="595">
        <v>0</v>
      </c>
      <c r="C4" s="572">
        <v>0</v>
      </c>
      <c r="D4" s="572">
        <v>0</v>
      </c>
      <c r="E4" s="572">
        <v>0</v>
      </c>
      <c r="F4" s="572">
        <v>0</v>
      </c>
      <c r="G4" s="572">
        <v>0</v>
      </c>
      <c r="H4" s="572">
        <v>0</v>
      </c>
      <c r="I4" s="572">
        <v>0</v>
      </c>
      <c r="J4" s="572">
        <v>0</v>
      </c>
      <c r="K4" s="572">
        <v>0</v>
      </c>
      <c r="L4" s="572">
        <v>0</v>
      </c>
      <c r="M4" s="572">
        <v>0</v>
      </c>
      <c r="N4" s="325">
        <v>0</v>
      </c>
      <c r="O4" s="325">
        <v>0</v>
      </c>
      <c r="P4" s="326"/>
      <c r="Q4" s="326"/>
    </row>
    <row r="5" spans="1:17">
      <c r="A5" s="571" t="s">
        <v>282</v>
      </c>
      <c r="B5" s="595">
        <v>0</v>
      </c>
      <c r="C5" s="572">
        <v>0</v>
      </c>
      <c r="D5" s="572">
        <v>0</v>
      </c>
      <c r="E5" s="572">
        <v>0</v>
      </c>
      <c r="F5" s="572">
        <v>0</v>
      </c>
      <c r="G5" s="572">
        <v>0</v>
      </c>
      <c r="H5" s="572">
        <v>0</v>
      </c>
      <c r="I5" s="572">
        <v>0</v>
      </c>
      <c r="J5" s="572">
        <v>0</v>
      </c>
      <c r="K5" s="572">
        <v>0</v>
      </c>
      <c r="L5" s="572">
        <v>0</v>
      </c>
      <c r="M5" s="572">
        <v>0</v>
      </c>
      <c r="N5" s="325">
        <v>0</v>
      </c>
      <c r="O5" s="325">
        <v>0</v>
      </c>
      <c r="P5" s="326"/>
      <c r="Q5" s="326"/>
    </row>
    <row r="6" spans="1:17" ht="15.75">
      <c r="A6" s="409" t="s">
        <v>283</v>
      </c>
      <c r="B6" s="485">
        <v>0</v>
      </c>
      <c r="C6" s="410">
        <v>0</v>
      </c>
      <c r="D6" s="410">
        <v>0</v>
      </c>
      <c r="E6" s="410">
        <v>0</v>
      </c>
      <c r="F6" s="410">
        <v>0</v>
      </c>
      <c r="G6" s="410">
        <v>0</v>
      </c>
      <c r="H6" s="410">
        <v>0</v>
      </c>
      <c r="I6" s="410">
        <v>0</v>
      </c>
      <c r="J6" s="410">
        <v>0</v>
      </c>
      <c r="K6" s="410">
        <v>0</v>
      </c>
      <c r="L6" s="410">
        <v>0</v>
      </c>
      <c r="M6" s="410">
        <v>0</v>
      </c>
      <c r="N6" s="485">
        <v>0</v>
      </c>
      <c r="O6" s="485">
        <v>0</v>
      </c>
      <c r="P6" s="486"/>
      <c r="Q6" s="540"/>
    </row>
    <row r="7" spans="1:17" ht="8.25" customHeight="1">
      <c r="A7" s="573"/>
      <c r="B7" s="596"/>
      <c r="C7" s="573"/>
      <c r="D7" s="573"/>
      <c r="E7" s="573"/>
      <c r="F7" s="573"/>
      <c r="G7" s="573"/>
      <c r="H7" s="573"/>
      <c r="I7" s="573"/>
      <c r="J7" s="573"/>
      <c r="K7" s="573"/>
      <c r="L7" s="573"/>
      <c r="M7" s="573"/>
      <c r="N7" s="327"/>
      <c r="O7" s="327"/>
      <c r="P7" s="326"/>
      <c r="Q7" s="326"/>
    </row>
    <row r="8" spans="1:17" ht="18">
      <c r="A8" s="574" t="s">
        <v>284</v>
      </c>
      <c r="B8" s="597"/>
      <c r="C8" s="573"/>
      <c r="D8" s="573"/>
      <c r="E8" s="573"/>
      <c r="F8" s="573"/>
      <c r="G8" s="573"/>
      <c r="H8" s="573"/>
      <c r="I8" s="573"/>
      <c r="J8" s="573"/>
      <c r="K8" s="573"/>
      <c r="L8" s="573"/>
      <c r="M8" s="573"/>
      <c r="N8" s="327"/>
      <c r="O8" s="327"/>
      <c r="P8" s="326"/>
      <c r="Q8" s="326"/>
    </row>
    <row r="9" spans="1:17">
      <c r="A9" s="593" t="s">
        <v>285</v>
      </c>
      <c r="B9" s="598"/>
      <c r="C9" s="575"/>
      <c r="D9" s="575"/>
      <c r="E9" s="575"/>
      <c r="F9" s="575"/>
      <c r="G9" s="575"/>
      <c r="H9" s="575"/>
      <c r="I9" s="575"/>
      <c r="J9" s="575"/>
      <c r="K9" s="575"/>
      <c r="L9" s="575"/>
      <c r="M9" s="575"/>
      <c r="N9" s="329"/>
      <c r="O9" s="329"/>
      <c r="P9" s="330">
        <v>2650000</v>
      </c>
      <c r="Q9" s="330"/>
    </row>
    <row r="10" spans="1:17">
      <c r="A10" s="576"/>
      <c r="B10" s="596"/>
      <c r="C10" s="573"/>
      <c r="D10" s="573"/>
      <c r="E10" s="573"/>
      <c r="F10" s="573"/>
      <c r="G10" s="573"/>
      <c r="H10" s="573"/>
      <c r="I10" s="573"/>
      <c r="J10" s="573"/>
      <c r="K10" s="573"/>
      <c r="L10" s="573"/>
      <c r="M10" s="573"/>
      <c r="N10" s="327"/>
      <c r="O10" s="327"/>
      <c r="P10" s="326"/>
      <c r="Q10" s="326"/>
    </row>
    <row r="11" spans="1:17">
      <c r="A11" s="20" t="s">
        <v>286</v>
      </c>
      <c r="B11" s="597"/>
      <c r="C11" s="227"/>
      <c r="D11" s="227"/>
      <c r="E11" s="227"/>
      <c r="F11" s="227"/>
      <c r="G11" s="227"/>
      <c r="H11" s="227"/>
      <c r="I11" s="227"/>
      <c r="J11" s="227"/>
      <c r="K11" s="227"/>
      <c r="L11" s="227"/>
      <c r="M11" s="227"/>
      <c r="N11" s="210"/>
      <c r="O11" s="210"/>
      <c r="P11" s="65"/>
      <c r="Q11" s="326"/>
    </row>
    <row r="12" spans="1:17">
      <c r="A12" s="571" t="s">
        <v>287</v>
      </c>
      <c r="B12" s="533"/>
      <c r="C12" s="268"/>
      <c r="D12" s="577"/>
      <c r="E12" s="577"/>
      <c r="F12" s="577"/>
      <c r="G12" s="577"/>
      <c r="H12" s="577"/>
      <c r="I12" s="577"/>
      <c r="J12" s="577"/>
      <c r="K12" s="577"/>
      <c r="L12" s="577"/>
      <c r="M12" s="577"/>
      <c r="N12" s="331" t="s">
        <v>19</v>
      </c>
      <c r="O12" s="331"/>
      <c r="P12" s="538"/>
      <c r="Q12" s="539"/>
    </row>
    <row r="13" spans="1:17">
      <c r="A13" s="571" t="s">
        <v>288</v>
      </c>
      <c r="B13" s="332">
        <v>0</v>
      </c>
      <c r="C13" s="531">
        <v>0</v>
      </c>
      <c r="D13" s="328">
        <v>0</v>
      </c>
      <c r="E13" s="328">
        <v>0</v>
      </c>
      <c r="F13" s="328">
        <v>0</v>
      </c>
      <c r="G13" s="328">
        <v>0</v>
      </c>
      <c r="H13" s="328">
        <v>0</v>
      </c>
      <c r="I13" s="328">
        <v>0</v>
      </c>
      <c r="J13" s="328">
        <v>0</v>
      </c>
      <c r="K13" s="328">
        <v>0</v>
      </c>
      <c r="L13" s="328">
        <v>0</v>
      </c>
      <c r="M13" s="328">
        <v>0</v>
      </c>
      <c r="N13" s="324">
        <f t="shared" ref="N13" si="0">SUM(B13:M13)</f>
        <v>0</v>
      </c>
      <c r="O13" s="324">
        <f>N13</f>
        <v>0</v>
      </c>
      <c r="P13" s="735" t="s">
        <v>1</v>
      </c>
      <c r="Q13" s="731" t="s">
        <v>1</v>
      </c>
    </row>
    <row r="14" spans="1:17">
      <c r="A14" s="578" t="s">
        <v>289</v>
      </c>
      <c r="B14" s="333"/>
      <c r="C14" s="268"/>
      <c r="D14" s="577"/>
      <c r="E14" s="577"/>
      <c r="F14" s="577"/>
      <c r="G14" s="577"/>
      <c r="H14" s="577"/>
      <c r="I14" s="577"/>
      <c r="J14" s="577"/>
      <c r="K14" s="577"/>
      <c r="L14" s="577"/>
      <c r="M14" s="577"/>
      <c r="N14" s="331" t="s">
        <v>19</v>
      </c>
      <c r="O14" s="331"/>
      <c r="P14" s="731"/>
      <c r="Q14" s="731"/>
    </row>
    <row r="15" spans="1:17">
      <c r="A15" s="578" t="s">
        <v>290</v>
      </c>
      <c r="B15" s="332">
        <v>0</v>
      </c>
      <c r="C15" s="531">
        <v>0</v>
      </c>
      <c r="D15" s="328">
        <v>0</v>
      </c>
      <c r="E15" s="328">
        <v>0</v>
      </c>
      <c r="F15" s="328">
        <v>0</v>
      </c>
      <c r="G15" s="328">
        <v>0</v>
      </c>
      <c r="H15" s="328">
        <v>0</v>
      </c>
      <c r="I15" s="328">
        <v>0</v>
      </c>
      <c r="J15" s="328">
        <v>0</v>
      </c>
      <c r="K15" s="328">
        <v>0</v>
      </c>
      <c r="L15" s="328">
        <v>0</v>
      </c>
      <c r="M15" s="328">
        <v>0</v>
      </c>
      <c r="N15" s="332">
        <f>SUM(B15:M15)</f>
        <v>0</v>
      </c>
      <c r="O15" s="324">
        <f>N15</f>
        <v>0</v>
      </c>
      <c r="P15" s="731"/>
      <c r="Q15" s="731"/>
    </row>
    <row r="16" spans="1:17">
      <c r="A16" s="578" t="s">
        <v>291</v>
      </c>
      <c r="B16" s="333"/>
      <c r="C16" s="268"/>
      <c r="D16" s="577"/>
      <c r="E16" s="577"/>
      <c r="F16" s="577"/>
      <c r="G16" s="577"/>
      <c r="H16" s="577"/>
      <c r="I16" s="577"/>
      <c r="J16" s="577"/>
      <c r="K16" s="577"/>
      <c r="L16" s="577"/>
      <c r="M16" s="577"/>
      <c r="N16" s="331" t="s">
        <v>19</v>
      </c>
      <c r="O16" s="331"/>
      <c r="P16" s="731"/>
      <c r="Q16" s="731"/>
    </row>
    <row r="17" spans="1:17">
      <c r="A17" s="578" t="s">
        <v>227</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731"/>
      <c r="Q17" s="731"/>
    </row>
    <row r="18" spans="1:17">
      <c r="A18" s="578" t="s">
        <v>292</v>
      </c>
      <c r="B18" s="333"/>
      <c r="C18" s="268"/>
      <c r="D18" s="577"/>
      <c r="E18" s="577"/>
      <c r="F18" s="577"/>
      <c r="G18" s="577"/>
      <c r="H18" s="577"/>
      <c r="I18" s="577"/>
      <c r="J18" s="577"/>
      <c r="K18" s="577"/>
      <c r="L18" s="577"/>
      <c r="M18" s="577"/>
      <c r="N18" s="331" t="s">
        <v>19</v>
      </c>
      <c r="O18" s="334"/>
      <c r="P18" s="731"/>
      <c r="Q18" s="731"/>
    </row>
    <row r="19" spans="1:17">
      <c r="A19" s="578" t="s">
        <v>293</v>
      </c>
      <c r="B19" s="333"/>
      <c r="C19" s="268"/>
      <c r="D19" s="577"/>
      <c r="E19" s="577"/>
      <c r="F19" s="333"/>
      <c r="G19" s="577"/>
      <c r="H19" s="577"/>
      <c r="I19" s="577"/>
      <c r="J19" s="577"/>
      <c r="K19" s="577"/>
      <c r="L19" s="577"/>
      <c r="M19" s="577"/>
      <c r="N19" s="331" t="s">
        <v>19</v>
      </c>
      <c r="O19" s="334"/>
      <c r="P19" s="731"/>
      <c r="Q19" s="731"/>
    </row>
    <row r="20" spans="1:17">
      <c r="A20" s="578" t="s">
        <v>294</v>
      </c>
      <c r="B20" s="332">
        <v>7803</v>
      </c>
      <c r="C20" s="531">
        <v>19497.059999999998</v>
      </c>
      <c r="D20" s="332">
        <v>20070.724000000002</v>
      </c>
      <c r="E20" s="332">
        <v>30668</v>
      </c>
      <c r="F20" s="332">
        <v>19562.059999999998</v>
      </c>
      <c r="G20" s="332">
        <v>17301.304000000004</v>
      </c>
      <c r="H20" s="625">
        <v>20073.895999999997</v>
      </c>
      <c r="I20" s="332">
        <v>14767.136</v>
      </c>
      <c r="J20" s="332"/>
      <c r="K20" s="332"/>
      <c r="L20" s="332"/>
      <c r="M20" s="332"/>
      <c r="N20" s="332">
        <f t="shared" ref="N20" si="1">SUM(B20:M20)</f>
        <v>149743.18</v>
      </c>
      <c r="O20" s="324">
        <f>N20</f>
        <v>149743.18</v>
      </c>
      <c r="P20" s="731"/>
      <c r="Q20" s="731"/>
    </row>
    <row r="21" spans="1:17" s="30" customFormat="1">
      <c r="A21" s="571" t="s">
        <v>295</v>
      </c>
      <c r="B21" s="333"/>
      <c r="C21" s="268"/>
      <c r="D21" s="577"/>
      <c r="E21" s="577"/>
      <c r="F21" s="333"/>
      <c r="G21" s="577"/>
      <c r="H21" s="577"/>
      <c r="I21" s="577"/>
      <c r="J21" s="333"/>
      <c r="K21" s="577"/>
      <c r="L21" s="577"/>
      <c r="M21" s="577"/>
      <c r="N21" s="331" t="s">
        <v>19</v>
      </c>
      <c r="O21" s="334"/>
      <c r="P21" s="731"/>
      <c r="Q21" s="731"/>
    </row>
    <row r="22" spans="1:17">
      <c r="A22" s="571" t="s">
        <v>296</v>
      </c>
      <c r="B22" s="332">
        <v>11704</v>
      </c>
      <c r="C22" s="19">
        <v>29245.589999999993</v>
      </c>
      <c r="D22" s="579">
        <v>30106.085999999999</v>
      </c>
      <c r="E22" s="579">
        <v>46003</v>
      </c>
      <c r="F22" s="332">
        <v>29343.089999999997</v>
      </c>
      <c r="G22" s="579">
        <v>25951.955999999998</v>
      </c>
      <c r="H22" s="579">
        <v>30110.843999999997</v>
      </c>
      <c r="I22" s="579">
        <v>22150.703999999998</v>
      </c>
      <c r="J22" s="332"/>
      <c r="K22" s="579"/>
      <c r="L22" s="579"/>
      <c r="M22" s="579"/>
      <c r="N22" s="332">
        <f>SUM(B22:M22)</f>
        <v>224615.27</v>
      </c>
      <c r="O22" s="324">
        <f>N22</f>
        <v>224615.27</v>
      </c>
      <c r="P22" s="731"/>
      <c r="Q22" s="731"/>
    </row>
    <row r="23" spans="1:17">
      <c r="A23" s="576"/>
      <c r="B23" s="336"/>
      <c r="C23" s="532"/>
      <c r="D23" s="580"/>
      <c r="E23" s="580"/>
      <c r="F23" s="336"/>
      <c r="G23" s="580"/>
      <c r="H23" s="581"/>
      <c r="I23" s="581"/>
      <c r="J23" s="582"/>
      <c r="K23" s="581"/>
      <c r="L23" s="581"/>
      <c r="M23" s="581"/>
      <c r="N23" s="335"/>
      <c r="O23" s="335"/>
      <c r="P23" s="731"/>
      <c r="Q23" s="731"/>
    </row>
    <row r="24" spans="1:17">
      <c r="A24" s="576" t="s">
        <v>297</v>
      </c>
      <c r="B24" s="326"/>
      <c r="C24" s="62"/>
      <c r="D24" s="583"/>
      <c r="E24" s="583"/>
      <c r="F24" s="326"/>
      <c r="G24" s="583"/>
      <c r="H24" s="583"/>
      <c r="I24" s="583"/>
      <c r="J24" s="583"/>
      <c r="K24" s="583"/>
      <c r="L24" s="583"/>
      <c r="M24" s="583"/>
      <c r="N24" s="327"/>
      <c r="O24" s="327"/>
      <c r="P24" s="731"/>
      <c r="Q24" s="731"/>
    </row>
    <row r="25" spans="1:17">
      <c r="A25" s="20" t="s">
        <v>248</v>
      </c>
      <c r="B25" s="213">
        <f>SUM(B26:B30)</f>
        <v>67347</v>
      </c>
      <c r="C25" s="50">
        <f t="shared" ref="C25:E25" si="2">SUM(C26:C30)</f>
        <v>31791.719999999998</v>
      </c>
      <c r="D25" s="233">
        <f t="shared" si="2"/>
        <v>17803.719999999998</v>
      </c>
      <c r="E25" s="233">
        <f t="shared" si="2"/>
        <v>48416</v>
      </c>
      <c r="F25" s="233">
        <v>55005.689999999995</v>
      </c>
      <c r="G25" s="233">
        <v>164550.92000000001</v>
      </c>
      <c r="H25" s="233">
        <v>197514.58</v>
      </c>
      <c r="I25" s="233">
        <v>168628.86</v>
      </c>
      <c r="J25" s="233"/>
      <c r="K25" s="233"/>
      <c r="L25" s="233"/>
      <c r="M25" s="233"/>
      <c r="N25" s="213">
        <f>SUM(B25:M25)</f>
        <v>751058.49</v>
      </c>
      <c r="O25" s="211">
        <f t="shared" ref="O25:O43" si="3">N25</f>
        <v>751058.49</v>
      </c>
      <c r="P25" s="731"/>
      <c r="Q25" s="731"/>
    </row>
    <row r="26" spans="1:17">
      <c r="A26" s="571" t="s">
        <v>298</v>
      </c>
      <c r="B26" s="337">
        <v>0</v>
      </c>
      <c r="C26" s="621">
        <v>0</v>
      </c>
      <c r="D26" s="621">
        <v>0</v>
      </c>
      <c r="E26" s="622">
        <v>0</v>
      </c>
      <c r="F26" s="621">
        <v>0</v>
      </c>
      <c r="G26" s="664">
        <v>0</v>
      </c>
      <c r="H26" s="603">
        <v>0</v>
      </c>
      <c r="I26" s="579"/>
      <c r="J26" s="621"/>
      <c r="K26" s="603"/>
      <c r="L26" s="584"/>
      <c r="M26" s="584"/>
      <c r="N26" s="332">
        <f>SUM(B26:M26)</f>
        <v>0</v>
      </c>
      <c r="O26" s="332">
        <f>N26</f>
        <v>0</v>
      </c>
      <c r="P26" s="731"/>
      <c r="Q26" s="731"/>
    </row>
    <row r="27" spans="1:17">
      <c r="A27" s="571" t="s">
        <v>299</v>
      </c>
      <c r="B27" s="337">
        <v>52337</v>
      </c>
      <c r="C27" s="19">
        <v>25812.879999999997</v>
      </c>
      <c r="D27" s="332">
        <v>11429.38</v>
      </c>
      <c r="E27" s="19">
        <v>30579</v>
      </c>
      <c r="F27" s="338">
        <v>56637.67</v>
      </c>
      <c r="G27" s="579">
        <v>161017.53</v>
      </c>
      <c r="H27" s="579">
        <v>190910.47</v>
      </c>
      <c r="I27" s="579">
        <v>170999.94999999998</v>
      </c>
      <c r="J27" s="579"/>
      <c r="K27" s="584"/>
      <c r="L27" s="584"/>
      <c r="M27" s="584"/>
      <c r="N27" s="332">
        <f t="shared" ref="N27:N30" si="4">SUM(B27:M27)</f>
        <v>699723.87999999989</v>
      </c>
      <c r="O27" s="332">
        <f>N27</f>
        <v>699723.87999999989</v>
      </c>
      <c r="P27" s="731"/>
      <c r="Q27" s="731"/>
    </row>
    <row r="28" spans="1:17">
      <c r="A28" s="571" t="s">
        <v>300</v>
      </c>
      <c r="B28" s="337">
        <v>15010</v>
      </c>
      <c r="C28" s="19">
        <v>5978.8399999999992</v>
      </c>
      <c r="D28" s="338">
        <v>6374.3399999999992</v>
      </c>
      <c r="E28" s="19">
        <v>17837</v>
      </c>
      <c r="F28" s="338">
        <v>-1631.9800000000005</v>
      </c>
      <c r="G28" s="585">
        <v>3533.3900000000003</v>
      </c>
      <c r="H28" s="585">
        <v>6604.11</v>
      </c>
      <c r="I28" s="585">
        <v>-2371.0899999999997</v>
      </c>
      <c r="J28" s="585"/>
      <c r="K28" s="584"/>
      <c r="L28" s="584"/>
      <c r="M28" s="584"/>
      <c r="N28" s="332">
        <f t="shared" si="4"/>
        <v>51334.61</v>
      </c>
      <c r="O28" s="332">
        <f t="shared" si="3"/>
        <v>51334.61</v>
      </c>
      <c r="P28" s="731"/>
      <c r="Q28" s="731"/>
    </row>
    <row r="29" spans="1:17">
      <c r="A29" s="571" t="s">
        <v>301</v>
      </c>
      <c r="B29" s="337">
        <v>0</v>
      </c>
      <c r="C29" s="585">
        <v>0</v>
      </c>
      <c r="D29" s="623">
        <v>0</v>
      </c>
      <c r="E29" s="624">
        <v>0</v>
      </c>
      <c r="F29" s="625">
        <v>0</v>
      </c>
      <c r="G29" s="603">
        <v>0</v>
      </c>
      <c r="H29" s="625">
        <v>0</v>
      </c>
      <c r="I29" s="603">
        <v>0</v>
      </c>
      <c r="J29" s="585"/>
      <c r="K29" s="585"/>
      <c r="L29" s="585"/>
      <c r="M29" s="585"/>
      <c r="N29" s="332">
        <f t="shared" si="4"/>
        <v>0</v>
      </c>
      <c r="O29" s="332">
        <f>N29</f>
        <v>0</v>
      </c>
      <c r="P29" s="731"/>
      <c r="Q29" s="731"/>
    </row>
    <row r="30" spans="1:17">
      <c r="A30" s="571" t="s">
        <v>302</v>
      </c>
      <c r="B30" s="337">
        <v>0</v>
      </c>
      <c r="C30" s="585">
        <v>0</v>
      </c>
      <c r="D30" s="623">
        <v>0</v>
      </c>
      <c r="E30" s="19">
        <v>0</v>
      </c>
      <c r="F30" s="579">
        <v>0</v>
      </c>
      <c r="G30" s="579">
        <v>0</v>
      </c>
      <c r="H30" s="585">
        <v>0</v>
      </c>
      <c r="I30" s="585">
        <v>0</v>
      </c>
      <c r="J30" s="585"/>
      <c r="K30" s="585"/>
      <c r="L30" s="585"/>
      <c r="M30" s="585"/>
      <c r="N30" s="332">
        <f t="shared" si="4"/>
        <v>0</v>
      </c>
      <c r="O30" s="332">
        <f>N30</f>
        <v>0</v>
      </c>
      <c r="P30" s="731"/>
      <c r="Q30" s="731"/>
    </row>
    <row r="31" spans="1:17" hidden="1" outlineLevel="1">
      <c r="A31" s="586" t="s">
        <v>303</v>
      </c>
      <c r="B31" s="732" t="s">
        <v>19</v>
      </c>
      <c r="C31" s="732"/>
      <c r="D31" s="732"/>
      <c r="E31" s="732"/>
      <c r="F31" s="732"/>
      <c r="G31" s="732"/>
      <c r="H31" s="732"/>
      <c r="I31" s="732"/>
      <c r="J31" s="732"/>
      <c r="K31" s="732"/>
      <c r="L31" s="732"/>
      <c r="M31" s="732"/>
      <c r="N31" s="732"/>
      <c r="O31" s="732">
        <f t="shared" si="3"/>
        <v>0</v>
      </c>
      <c r="P31" s="732"/>
      <c r="Q31" s="733"/>
    </row>
    <row r="32" spans="1:17" hidden="1" outlineLevel="1">
      <c r="A32" s="571" t="s">
        <v>298</v>
      </c>
      <c r="B32" s="28"/>
      <c r="C32" s="63"/>
      <c r="D32" s="63"/>
      <c r="E32" s="63"/>
      <c r="F32" s="63"/>
      <c r="G32" s="63"/>
      <c r="H32" s="63"/>
      <c r="I32" s="63"/>
      <c r="J32" s="63"/>
      <c r="K32" s="63"/>
      <c r="L32" s="63"/>
      <c r="M32" s="63"/>
      <c r="N32" s="63"/>
      <c r="O32" s="63">
        <f t="shared" si="3"/>
        <v>0</v>
      </c>
      <c r="P32" s="21"/>
      <c r="Q32" s="21"/>
    </row>
    <row r="33" spans="1:17" hidden="1" outlineLevel="1">
      <c r="A33" s="571" t="s">
        <v>299</v>
      </c>
      <c r="B33" s="28"/>
      <c r="C33" s="63"/>
      <c r="D33" s="63"/>
      <c r="E33" s="63"/>
      <c r="F33" s="63"/>
      <c r="G33" s="63"/>
      <c r="H33" s="63"/>
      <c r="I33" s="63"/>
      <c r="J33" s="63"/>
      <c r="K33" s="63"/>
      <c r="L33" s="63"/>
      <c r="M33" s="63"/>
      <c r="N33" s="63"/>
      <c r="O33" s="63">
        <f t="shared" si="3"/>
        <v>0</v>
      </c>
      <c r="P33" s="21"/>
      <c r="Q33" s="21"/>
    </row>
    <row r="34" spans="1:17" hidden="1" outlineLevel="1">
      <c r="A34" s="571" t="s">
        <v>304</v>
      </c>
      <c r="B34" s="28"/>
      <c r="C34" s="63"/>
      <c r="D34" s="63"/>
      <c r="E34" s="63"/>
      <c r="F34" s="63"/>
      <c r="G34" s="63"/>
      <c r="H34" s="63"/>
      <c r="I34" s="63"/>
      <c r="J34" s="63"/>
      <c r="K34" s="63"/>
      <c r="L34" s="63"/>
      <c r="M34" s="63"/>
      <c r="N34" s="63"/>
      <c r="O34" s="63">
        <f t="shared" si="3"/>
        <v>0</v>
      </c>
      <c r="P34" s="21"/>
      <c r="Q34" s="21"/>
    </row>
    <row r="35" spans="1:17" hidden="1" outlineLevel="1">
      <c r="A35" s="571" t="s">
        <v>301</v>
      </c>
      <c r="B35" s="28"/>
      <c r="C35" s="63"/>
      <c r="D35" s="63"/>
      <c r="E35" s="63"/>
      <c r="F35" s="63"/>
      <c r="G35" s="63"/>
      <c r="H35" s="63"/>
      <c r="I35" s="63"/>
      <c r="J35" s="63"/>
      <c r="K35" s="171"/>
      <c r="L35" s="63"/>
      <c r="M35" s="63"/>
      <c r="N35" s="63"/>
      <c r="O35" s="63">
        <f t="shared" si="3"/>
        <v>0</v>
      </c>
      <c r="P35" s="21"/>
      <c r="Q35" s="21"/>
    </row>
    <row r="36" spans="1:17" hidden="1" outlineLevel="1">
      <c r="A36" s="571" t="s">
        <v>302</v>
      </c>
      <c r="B36" s="28"/>
      <c r="C36" s="63"/>
      <c r="D36" s="63"/>
      <c r="E36" s="63"/>
      <c r="F36" s="63"/>
      <c r="G36" s="63"/>
      <c r="H36" s="63"/>
      <c r="I36" s="63"/>
      <c r="J36" s="63"/>
      <c r="L36" s="63"/>
      <c r="M36" s="63"/>
      <c r="N36" s="63"/>
      <c r="O36" s="63">
        <f t="shared" si="3"/>
        <v>0</v>
      </c>
      <c r="P36" s="21"/>
      <c r="Q36" s="21"/>
    </row>
    <row r="37" spans="1:17" hidden="1" outlineLevel="1">
      <c r="A37" s="586" t="s">
        <v>305</v>
      </c>
      <c r="B37" s="732" t="s">
        <v>19</v>
      </c>
      <c r="C37" s="732"/>
      <c r="D37" s="732"/>
      <c r="E37" s="732"/>
      <c r="F37" s="732"/>
      <c r="G37" s="732"/>
      <c r="H37" s="732"/>
      <c r="I37" s="732"/>
      <c r="J37" s="732"/>
      <c r="K37" s="734"/>
      <c r="L37" s="732"/>
      <c r="M37" s="732"/>
      <c r="N37" s="732"/>
      <c r="O37" s="732">
        <f t="shared" si="3"/>
        <v>0</v>
      </c>
      <c r="P37" s="732"/>
      <c r="Q37" s="733"/>
    </row>
    <row r="38" spans="1:17" hidden="1" outlineLevel="1">
      <c r="A38" s="571" t="s">
        <v>298</v>
      </c>
      <c r="B38" s="28"/>
      <c r="C38" s="63"/>
      <c r="D38" s="63"/>
      <c r="E38" s="63"/>
      <c r="F38" s="63"/>
      <c r="G38" s="63"/>
      <c r="H38" s="63"/>
      <c r="I38" s="63"/>
      <c r="J38" s="63"/>
      <c r="K38" s="156" t="s">
        <v>306</v>
      </c>
      <c r="L38" s="63"/>
      <c r="M38" s="63"/>
      <c r="N38" s="63"/>
      <c r="O38" s="63">
        <f t="shared" si="3"/>
        <v>0</v>
      </c>
      <c r="P38" s="21"/>
      <c r="Q38" s="21"/>
    </row>
    <row r="39" spans="1:17" hidden="1" outlineLevel="1">
      <c r="A39" s="571" t="s">
        <v>299</v>
      </c>
      <c r="B39" s="28"/>
      <c r="C39" s="63"/>
      <c r="D39" s="63"/>
      <c r="E39" s="63"/>
      <c r="F39" s="63"/>
      <c r="G39" s="63"/>
      <c r="H39" s="63"/>
      <c r="I39" s="63"/>
      <c r="J39" s="63"/>
      <c r="K39" s="63"/>
      <c r="L39" s="63"/>
      <c r="M39" s="63"/>
      <c r="N39" s="63"/>
      <c r="O39" s="63">
        <f t="shared" si="3"/>
        <v>0</v>
      </c>
      <c r="P39" s="21"/>
      <c r="Q39" s="21"/>
    </row>
    <row r="40" spans="1:17" hidden="1" outlineLevel="1">
      <c r="A40" s="571" t="s">
        <v>304</v>
      </c>
      <c r="B40" s="28"/>
      <c r="C40" s="63"/>
      <c r="D40" s="63"/>
      <c r="E40" s="63"/>
      <c r="F40" s="63"/>
      <c r="G40" s="63"/>
      <c r="H40" s="63"/>
      <c r="I40" s="63"/>
      <c r="J40" s="63"/>
      <c r="K40" s="62"/>
      <c r="L40" s="63"/>
      <c r="M40" s="63"/>
      <c r="N40" s="63"/>
      <c r="O40" s="63">
        <f t="shared" si="3"/>
        <v>0</v>
      </c>
      <c r="P40" s="21"/>
      <c r="Q40" s="21"/>
    </row>
    <row r="41" spans="1:17" hidden="1" outlineLevel="1">
      <c r="A41" s="571" t="s">
        <v>301</v>
      </c>
      <c r="B41" s="28"/>
      <c r="C41" s="63"/>
      <c r="D41" s="63"/>
      <c r="E41" s="63"/>
      <c r="F41" s="63"/>
      <c r="G41" s="63"/>
      <c r="H41" s="63"/>
      <c r="I41" s="63"/>
      <c r="J41" s="63"/>
      <c r="K41" s="63"/>
      <c r="L41" s="63"/>
      <c r="M41" s="63"/>
      <c r="N41" s="63"/>
      <c r="O41" s="63">
        <f t="shared" si="3"/>
        <v>0</v>
      </c>
      <c r="P41" s="21"/>
      <c r="Q41" s="21"/>
    </row>
    <row r="42" spans="1:17" hidden="1" outlineLevel="1">
      <c r="A42" s="571" t="s">
        <v>302</v>
      </c>
      <c r="B42" s="28"/>
      <c r="C42" s="63"/>
      <c r="D42" s="63"/>
      <c r="E42" s="63"/>
      <c r="F42" s="63"/>
      <c r="G42" s="63"/>
      <c r="H42" s="63"/>
      <c r="I42" s="63"/>
      <c r="J42" s="63"/>
      <c r="K42" s="63"/>
      <c r="L42" s="63"/>
      <c r="M42" s="63"/>
      <c r="N42" s="63"/>
      <c r="O42" s="63">
        <f t="shared" si="3"/>
        <v>0</v>
      </c>
      <c r="P42" s="21"/>
      <c r="Q42" s="21"/>
    </row>
    <row r="43" spans="1:17" ht="15.75" collapsed="1">
      <c r="A43" s="412" t="s">
        <v>307</v>
      </c>
      <c r="B43" s="413">
        <f>B22+B15+B17+B20+B25</f>
        <v>86854</v>
      </c>
      <c r="C43" s="413">
        <f>C22+C15+C17+C20+C25</f>
        <v>80534.37</v>
      </c>
      <c r="D43" s="413">
        <f t="shared" ref="D43:N43" si="5">D22+D15+D17+D20+D25</f>
        <v>67980.53</v>
      </c>
      <c r="E43" s="413">
        <f t="shared" si="5"/>
        <v>125087</v>
      </c>
      <c r="F43" s="413">
        <f t="shared" si="5"/>
        <v>103910.84</v>
      </c>
      <c r="G43" s="487">
        <f t="shared" si="5"/>
        <v>207804.18000000002</v>
      </c>
      <c r="H43" s="487">
        <f t="shared" si="5"/>
        <v>247699.31999999998</v>
      </c>
      <c r="I43" s="487">
        <f t="shared" si="5"/>
        <v>205546.69999999998</v>
      </c>
      <c r="J43" s="487">
        <f t="shared" si="5"/>
        <v>0</v>
      </c>
      <c r="K43" s="487">
        <f t="shared" si="5"/>
        <v>0</v>
      </c>
      <c r="L43" s="487">
        <f t="shared" si="5"/>
        <v>0</v>
      </c>
      <c r="M43" s="487">
        <f t="shared" si="5"/>
        <v>0</v>
      </c>
      <c r="N43" s="487">
        <f t="shared" si="5"/>
        <v>1125416.94</v>
      </c>
      <c r="O43" s="488">
        <f t="shared" si="3"/>
        <v>1125416.94</v>
      </c>
      <c r="P43" s="489">
        <v>2650000</v>
      </c>
      <c r="Q43" s="489"/>
    </row>
    <row r="44" spans="1:17" ht="7.5" customHeight="1">
      <c r="A44" s="573"/>
      <c r="B44" s="62"/>
      <c r="C44" s="414"/>
      <c r="D44" s="583"/>
      <c r="E44" s="583"/>
      <c r="F44" s="583"/>
      <c r="G44" s="326"/>
      <c r="H44" s="326"/>
      <c r="I44" s="326"/>
      <c r="J44" s="326"/>
      <c r="K44" s="326"/>
      <c r="L44" s="326"/>
      <c r="M44" s="326"/>
      <c r="N44" s="326"/>
      <c r="O44" s="415"/>
      <c r="P44" s="416"/>
      <c r="Q44" s="416"/>
    </row>
    <row r="45" spans="1:17" ht="15.75">
      <c r="A45" s="22" t="s">
        <v>308</v>
      </c>
      <c r="B45" s="17"/>
      <c r="C45" s="228"/>
      <c r="D45" s="228"/>
      <c r="E45" s="228"/>
      <c r="F45" s="228"/>
      <c r="G45" s="65"/>
      <c r="H45" s="65"/>
      <c r="I45" s="65"/>
      <c r="J45" s="65"/>
      <c r="K45" s="65"/>
      <c r="L45" s="65"/>
      <c r="M45" s="65"/>
      <c r="N45" s="65"/>
      <c r="O45" s="212"/>
      <c r="P45" s="326"/>
      <c r="Q45" s="326"/>
    </row>
    <row r="46" spans="1:17">
      <c r="A46" s="578" t="s">
        <v>298</v>
      </c>
      <c r="B46" s="411">
        <v>0</v>
      </c>
      <c r="C46" s="411">
        <v>0</v>
      </c>
      <c r="D46" s="411">
        <v>0</v>
      </c>
      <c r="E46" s="621">
        <v>0</v>
      </c>
      <c r="F46" s="622">
        <v>0</v>
      </c>
      <c r="G46" s="664">
        <v>0</v>
      </c>
      <c r="H46" s="664">
        <v>0</v>
      </c>
      <c r="I46" s="603">
        <v>0</v>
      </c>
      <c r="J46" s="332"/>
      <c r="K46" s="332"/>
      <c r="L46" s="338"/>
      <c r="M46" s="328"/>
      <c r="N46" s="332">
        <f>SUM(B46:M46)</f>
        <v>0</v>
      </c>
      <c r="O46" s="332">
        <f t="shared" ref="O46:O51" si="6">N46</f>
        <v>0</v>
      </c>
      <c r="P46" s="326"/>
      <c r="Q46" s="326"/>
    </row>
    <row r="47" spans="1:17">
      <c r="A47" s="571" t="s">
        <v>299</v>
      </c>
      <c r="B47" s="332">
        <v>53442</v>
      </c>
      <c r="C47" s="19">
        <v>26697.639999999996</v>
      </c>
      <c r="D47" s="579">
        <v>30589.379999999997</v>
      </c>
      <c r="E47" s="585">
        <v>50408</v>
      </c>
      <c r="F47" s="332">
        <v>72855.47</v>
      </c>
      <c r="G47" s="332">
        <v>181669.18</v>
      </c>
      <c r="H47" s="332">
        <v>198388.94</v>
      </c>
      <c r="I47" s="328">
        <v>177426.05</v>
      </c>
      <c r="J47" s="328"/>
      <c r="K47" s="328"/>
      <c r="L47" s="328"/>
      <c r="M47" s="328"/>
      <c r="N47" s="332">
        <f t="shared" ref="N47:N50" si="7">SUM(B47:M47)</f>
        <v>791476.65999999992</v>
      </c>
      <c r="O47" s="332">
        <f t="shared" si="6"/>
        <v>791476.65999999992</v>
      </c>
      <c r="P47" s="326"/>
      <c r="Q47" s="326"/>
    </row>
    <row r="48" spans="1:17">
      <c r="A48" s="571" t="s">
        <v>304</v>
      </c>
      <c r="B48" s="338">
        <v>33412</v>
      </c>
      <c r="C48" s="200">
        <v>53836.729999999989</v>
      </c>
      <c r="D48" s="585">
        <v>37391.149999999994</v>
      </c>
      <c r="E48" s="585">
        <v>74679</v>
      </c>
      <c r="F48" s="338">
        <v>31049.54</v>
      </c>
      <c r="G48" s="338">
        <v>26135</v>
      </c>
      <c r="H48" s="338">
        <v>49310.38</v>
      </c>
      <c r="I48" s="328">
        <v>28120.649999999998</v>
      </c>
      <c r="J48" s="328"/>
      <c r="K48" s="328"/>
      <c r="M48" s="328"/>
      <c r="N48" s="332">
        <f t="shared" si="7"/>
        <v>333934.45</v>
      </c>
      <c r="O48" s="332">
        <f t="shared" si="6"/>
        <v>333934.45</v>
      </c>
      <c r="P48" s="339"/>
      <c r="Q48" s="339"/>
    </row>
    <row r="49" spans="1:17">
      <c r="A49" s="571" t="s">
        <v>301</v>
      </c>
      <c r="B49" s="332">
        <v>0</v>
      </c>
      <c r="C49" s="332">
        <v>0</v>
      </c>
      <c r="D49" s="332">
        <v>0</v>
      </c>
      <c r="E49" s="332">
        <v>0</v>
      </c>
      <c r="F49" s="332">
        <v>0</v>
      </c>
      <c r="G49" s="332">
        <v>0</v>
      </c>
      <c r="H49" s="625">
        <v>0</v>
      </c>
      <c r="I49" s="603">
        <v>0</v>
      </c>
      <c r="J49" s="338"/>
      <c r="K49" s="338"/>
      <c r="L49" s="338"/>
      <c r="M49" s="338"/>
      <c r="N49" s="332">
        <f t="shared" si="7"/>
        <v>0</v>
      </c>
      <c r="O49" s="332">
        <f t="shared" si="6"/>
        <v>0</v>
      </c>
      <c r="P49" s="339"/>
      <c r="Q49" s="339"/>
    </row>
    <row r="50" spans="1:17">
      <c r="A50" s="571" t="s">
        <v>302</v>
      </c>
      <c r="B50" s="213">
        <v>0</v>
      </c>
      <c r="C50" s="213">
        <v>0</v>
      </c>
      <c r="D50" s="19">
        <v>0</v>
      </c>
      <c r="E50" s="332">
        <v>0</v>
      </c>
      <c r="F50" s="213">
        <v>5.83</v>
      </c>
      <c r="G50" s="213">
        <v>0</v>
      </c>
      <c r="H50" s="338">
        <v>0</v>
      </c>
      <c r="I50" s="328">
        <v>0</v>
      </c>
      <c r="J50" s="328"/>
      <c r="K50" s="328"/>
      <c r="L50" s="328"/>
      <c r="M50" s="328"/>
      <c r="N50" s="332">
        <f t="shared" si="7"/>
        <v>5.83</v>
      </c>
      <c r="O50" s="332">
        <f t="shared" si="6"/>
        <v>5.83</v>
      </c>
      <c r="P50" s="339"/>
      <c r="Q50" s="339"/>
    </row>
    <row r="51" spans="1:17" ht="15.75">
      <c r="A51" s="409" t="s">
        <v>309</v>
      </c>
      <c r="B51" s="417">
        <f>SUM(B46:B50)</f>
        <v>86854</v>
      </c>
      <c r="C51" s="418">
        <f t="shared" ref="C51:L51" si="8">SUM(C46:C50)</f>
        <v>80534.369999999981</v>
      </c>
      <c r="D51" s="418">
        <f t="shared" si="8"/>
        <v>67980.53</v>
      </c>
      <c r="E51" s="418">
        <f t="shared" si="8"/>
        <v>125087</v>
      </c>
      <c r="F51" s="491">
        <f t="shared" si="8"/>
        <v>103910.84000000001</v>
      </c>
      <c r="G51" s="491">
        <f t="shared" si="8"/>
        <v>207804.18</v>
      </c>
      <c r="H51" s="491">
        <f t="shared" si="8"/>
        <v>247699.32</v>
      </c>
      <c r="I51" s="491">
        <f>SUM(I46:I50)</f>
        <v>205546.69999999998</v>
      </c>
      <c r="J51" s="491">
        <f t="shared" si="8"/>
        <v>0</v>
      </c>
      <c r="K51" s="491">
        <f t="shared" si="8"/>
        <v>0</v>
      </c>
      <c r="L51" s="491">
        <f t="shared" si="8"/>
        <v>0</v>
      </c>
      <c r="M51" s="491">
        <f>SUM(M46:M50)</f>
        <v>0</v>
      </c>
      <c r="N51" s="491">
        <f>SUM(N46:N50)</f>
        <v>1125416.94</v>
      </c>
      <c r="O51" s="490">
        <f t="shared" si="6"/>
        <v>1125416.94</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310</v>
      </c>
      <c r="B53" s="17"/>
      <c r="C53" s="228"/>
      <c r="D53" s="228"/>
      <c r="E53" s="228"/>
      <c r="F53" s="65"/>
      <c r="G53" s="65"/>
      <c r="H53" s="65"/>
      <c r="I53" s="65"/>
      <c r="J53" s="65"/>
      <c r="K53" s="65"/>
      <c r="L53" s="65"/>
      <c r="M53" s="65"/>
      <c r="N53" s="65"/>
      <c r="O53" s="65"/>
      <c r="P53" s="326"/>
      <c r="Q53" s="326"/>
    </row>
    <row r="54" spans="1:17">
      <c r="A54" s="571" t="s">
        <v>311</v>
      </c>
      <c r="B54" s="415">
        <v>2926</v>
      </c>
      <c r="C54" s="201">
        <v>7311.3974999999982</v>
      </c>
      <c r="D54" s="584">
        <v>7526.5214999999998</v>
      </c>
      <c r="E54" s="584">
        <v>11501</v>
      </c>
      <c r="F54" s="415">
        <v>7335.7724999999991</v>
      </c>
      <c r="G54" s="234">
        <v>6487.9889999999996</v>
      </c>
      <c r="H54" s="328">
        <v>7527.7109999999993</v>
      </c>
      <c r="I54" s="328">
        <v>5537.6759999999995</v>
      </c>
      <c r="J54" s="328"/>
      <c r="K54" s="328"/>
      <c r="L54" s="328"/>
      <c r="M54" s="328"/>
      <c r="N54" s="332">
        <f t="shared" ref="N54:N57" si="9">SUM(B54:M54)</f>
        <v>56154.067499999997</v>
      </c>
      <c r="O54" s="332">
        <f t="shared" ref="O54:O58" si="10">N54</f>
        <v>56154.067499999997</v>
      </c>
      <c r="P54" s="326"/>
      <c r="Q54" s="326"/>
    </row>
    <row r="55" spans="1:17">
      <c r="A55" s="578" t="s">
        <v>312</v>
      </c>
      <c r="B55" s="328">
        <v>16581</v>
      </c>
      <c r="C55" s="201">
        <v>41431.252499999995</v>
      </c>
      <c r="D55" s="584">
        <v>42650.288499999995</v>
      </c>
      <c r="E55" s="584">
        <v>65170</v>
      </c>
      <c r="F55" s="328">
        <v>41569.377499999995</v>
      </c>
      <c r="G55" s="234">
        <v>36765.271000000001</v>
      </c>
      <c r="H55" s="328">
        <v>42657.029000000002</v>
      </c>
      <c r="I55" s="328">
        <v>31380.164000000001</v>
      </c>
      <c r="J55" s="328"/>
      <c r="K55" s="328"/>
      <c r="L55" s="328"/>
      <c r="M55" s="328"/>
      <c r="N55" s="332">
        <f t="shared" si="9"/>
        <v>318204.38250000001</v>
      </c>
      <c r="O55" s="332">
        <f t="shared" si="10"/>
        <v>318204.38250000001</v>
      </c>
      <c r="P55" s="326"/>
      <c r="Q55" s="326"/>
    </row>
    <row r="56" spans="1:17" ht="14.25" customHeight="1">
      <c r="A56" s="571" t="s">
        <v>313</v>
      </c>
      <c r="B56" s="328">
        <v>0</v>
      </c>
      <c r="C56" s="328">
        <v>0</v>
      </c>
      <c r="D56" s="592">
        <v>0</v>
      </c>
      <c r="E56" s="332">
        <v>0</v>
      </c>
      <c r="F56" s="332">
        <v>0</v>
      </c>
      <c r="G56" s="332">
        <v>0</v>
      </c>
      <c r="H56" s="625">
        <v>0</v>
      </c>
      <c r="I56" s="603">
        <v>0</v>
      </c>
      <c r="J56" s="328"/>
      <c r="K56" s="328"/>
      <c r="L56" s="328"/>
      <c r="M56" s="328"/>
      <c r="N56" s="332">
        <f t="shared" si="9"/>
        <v>0</v>
      </c>
      <c r="O56" s="332">
        <f t="shared" si="10"/>
        <v>0</v>
      </c>
      <c r="P56" s="326"/>
      <c r="Q56" s="326"/>
    </row>
    <row r="57" spans="1:17">
      <c r="A57" s="571" t="s">
        <v>20</v>
      </c>
      <c r="B57" s="212">
        <v>67346</v>
      </c>
      <c r="C57" s="201">
        <v>31791.719999999998</v>
      </c>
      <c r="D57" s="584">
        <v>17804.719999999998</v>
      </c>
      <c r="E57" s="584">
        <v>48416</v>
      </c>
      <c r="F57" s="212">
        <v>55005.689999999995</v>
      </c>
      <c r="G57" s="234">
        <v>164550.92000000001</v>
      </c>
      <c r="H57" s="328">
        <v>197514.58</v>
      </c>
      <c r="I57" s="328">
        <v>168628.86</v>
      </c>
      <c r="J57" s="328"/>
      <c r="K57" s="328"/>
      <c r="L57" s="328"/>
      <c r="M57" s="328"/>
      <c r="N57" s="332">
        <f t="shared" si="9"/>
        <v>751058.49</v>
      </c>
      <c r="O57" s="332">
        <f t="shared" si="10"/>
        <v>751058.49</v>
      </c>
      <c r="P57" s="339"/>
      <c r="Q57" s="339"/>
    </row>
    <row r="58" spans="1:17" ht="15.75">
      <c r="A58" s="409" t="s">
        <v>314</v>
      </c>
      <c r="B58" s="626">
        <f>SUM(B54:B57)</f>
        <v>86853</v>
      </c>
      <c r="C58" s="418">
        <f t="shared" ref="C58:M58" si="11">SUM(C54:C57)</f>
        <v>80534.37</v>
      </c>
      <c r="D58" s="418">
        <f t="shared" si="11"/>
        <v>67981.53</v>
      </c>
      <c r="E58" s="418">
        <f t="shared" si="11"/>
        <v>125087</v>
      </c>
      <c r="F58" s="491">
        <f t="shared" si="11"/>
        <v>103910.84</v>
      </c>
      <c r="G58" s="491">
        <f t="shared" si="11"/>
        <v>207804.18000000002</v>
      </c>
      <c r="H58" s="491">
        <f t="shared" si="11"/>
        <v>247699.32</v>
      </c>
      <c r="I58" s="491">
        <f t="shared" si="11"/>
        <v>205546.69999999998</v>
      </c>
      <c r="J58" s="491">
        <f t="shared" si="11"/>
        <v>0</v>
      </c>
      <c r="K58" s="491">
        <f t="shared" si="11"/>
        <v>0</v>
      </c>
      <c r="L58" s="491">
        <f t="shared" si="11"/>
        <v>0</v>
      </c>
      <c r="M58" s="491">
        <f t="shared" si="11"/>
        <v>0</v>
      </c>
      <c r="N58" s="491">
        <f>SUM(N54:N57)</f>
        <v>1125416.94</v>
      </c>
      <c r="O58" s="490">
        <f t="shared" si="10"/>
        <v>1125416.94</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723" t="s">
        <v>315</v>
      </c>
      <c r="B60" s="680"/>
      <c r="C60" s="680"/>
      <c r="D60" s="680"/>
      <c r="E60" s="680"/>
      <c r="F60" s="680"/>
      <c r="G60" s="680"/>
      <c r="H60" s="680"/>
      <c r="I60" s="680"/>
      <c r="J60" s="680"/>
      <c r="K60" s="680"/>
      <c r="L60" s="680"/>
      <c r="M60" s="680"/>
      <c r="N60" s="723"/>
      <c r="O60" s="723"/>
      <c r="P60" s="723"/>
      <c r="Q60" s="680"/>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August 2023</oddHeader>
    <oddFooter>&amp;L&amp;F&amp;R&amp;A&amp;C&amp;"Calibri"&amp;11&amp;K000000&amp;"Calibri"&amp;11&amp;K00000010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D19" sqref="D19"/>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736" t="s">
        <v>316</v>
      </c>
      <c r="B1" s="737"/>
      <c r="C1" s="737"/>
      <c r="D1" s="737"/>
      <c r="E1" s="737"/>
    </row>
    <row r="3" spans="1:5" s="23" customFormat="1">
      <c r="A3" s="44" t="s">
        <v>317</v>
      </c>
      <c r="B3" s="27" t="s">
        <v>318</v>
      </c>
      <c r="C3" s="27"/>
      <c r="D3" s="27"/>
      <c r="E3" s="27"/>
    </row>
    <row r="4" spans="1:5" s="23" customFormat="1">
      <c r="A4" s="44"/>
      <c r="B4" s="27" t="s">
        <v>319</v>
      </c>
      <c r="C4" s="27"/>
      <c r="D4" s="27"/>
      <c r="E4" s="27"/>
    </row>
    <row r="5" spans="1:5" s="23" customFormat="1">
      <c r="A5" s="44"/>
      <c r="B5" s="27" t="s">
        <v>320</v>
      </c>
      <c r="C5" s="27"/>
      <c r="D5" s="27"/>
      <c r="E5" s="27"/>
    </row>
    <row r="6" spans="1:5" s="23" customFormat="1">
      <c r="A6" s="44"/>
      <c r="B6" s="27" t="s">
        <v>321</v>
      </c>
      <c r="C6" s="27"/>
      <c r="D6" s="27"/>
      <c r="E6" s="27"/>
    </row>
    <row r="7" spans="1:5" s="23" customFormat="1">
      <c r="A7" s="44"/>
      <c r="B7" s="27" t="s">
        <v>322</v>
      </c>
      <c r="C7" s="27"/>
      <c r="D7" s="27"/>
      <c r="E7" s="27"/>
    </row>
    <row r="8" spans="1:5" s="23" customFormat="1">
      <c r="A8" s="44"/>
      <c r="B8" s="27" t="s">
        <v>323</v>
      </c>
      <c r="C8" s="27"/>
      <c r="D8" s="27"/>
      <c r="E8" s="27"/>
    </row>
    <row r="9" spans="1:5" s="23" customFormat="1">
      <c r="A9" s="44"/>
      <c r="B9" s="27" t="s">
        <v>324</v>
      </c>
      <c r="C9" s="27"/>
      <c r="D9" s="27"/>
      <c r="E9" s="27"/>
    </row>
    <row r="10" spans="1:5" s="23" customFormat="1">
      <c r="A10" s="44"/>
      <c r="B10" s="27" t="s">
        <v>325</v>
      </c>
      <c r="C10" s="27"/>
      <c r="D10" s="27"/>
      <c r="E10" s="27"/>
    </row>
    <row r="11" spans="1:5" s="23" customFormat="1" ht="6.75" customHeight="1">
      <c r="A11" s="44"/>
      <c r="B11" s="27"/>
      <c r="C11" s="27"/>
      <c r="D11" s="27"/>
      <c r="E11" s="27"/>
    </row>
    <row r="12" spans="1:5" s="31" customFormat="1" ht="26.25" customHeight="1">
      <c r="A12" s="492" t="s">
        <v>326</v>
      </c>
      <c r="B12" s="492" t="s">
        <v>327</v>
      </c>
      <c r="C12" s="493" t="s">
        <v>328</v>
      </c>
      <c r="D12" s="494" t="s">
        <v>329</v>
      </c>
      <c r="E12" s="494" t="s">
        <v>330</v>
      </c>
    </row>
    <row r="13" spans="1:5" s="54" customFormat="1" ht="36">
      <c r="A13" s="495" t="s">
        <v>125</v>
      </c>
      <c r="B13" s="423"/>
      <c r="C13" s="496"/>
      <c r="D13" s="497"/>
      <c r="E13" s="498"/>
    </row>
    <row r="14" spans="1:5" s="54" customFormat="1" ht="36">
      <c r="A14" s="499" t="s">
        <v>132</v>
      </c>
      <c r="B14" s="423"/>
      <c r="C14" s="496"/>
      <c r="D14" s="497"/>
      <c r="E14" s="498"/>
    </row>
    <row r="15" spans="1:5" s="54" customFormat="1" ht="24">
      <c r="A15" s="495" t="s">
        <v>137</v>
      </c>
      <c r="B15" s="500"/>
      <c r="C15" s="501"/>
      <c r="D15" s="497"/>
      <c r="E15" s="499"/>
    </row>
    <row r="16" spans="1:5" s="54" customFormat="1" ht="48">
      <c r="A16" s="495" t="s">
        <v>331</v>
      </c>
      <c r="B16" s="591" t="s">
        <v>380</v>
      </c>
      <c r="C16" s="503" t="s">
        <v>381</v>
      </c>
      <c r="D16" s="497">
        <v>45020</v>
      </c>
      <c r="E16" s="499" t="s">
        <v>386</v>
      </c>
    </row>
    <row r="17" spans="1:11" s="54" customFormat="1" ht="18">
      <c r="A17" s="495" t="s">
        <v>150</v>
      </c>
      <c r="B17" s="502"/>
      <c r="C17" s="503"/>
      <c r="D17" s="497"/>
      <c r="E17" s="499"/>
      <c r="K17" s="55"/>
    </row>
    <row r="18" spans="1:11" s="54" customFormat="1" ht="36">
      <c r="A18" s="495" t="s">
        <v>154</v>
      </c>
      <c r="B18" s="500"/>
      <c r="C18" s="495"/>
      <c r="D18" s="497"/>
      <c r="E18" s="499"/>
    </row>
    <row r="19" spans="1:11" s="54" customFormat="1" ht="60">
      <c r="A19" s="495" t="s">
        <v>159</v>
      </c>
      <c r="B19" s="500"/>
      <c r="C19" s="495"/>
      <c r="D19" s="497"/>
      <c r="E19" s="499"/>
      <c r="K19" s="174"/>
    </row>
    <row r="20" spans="1:11" s="54" customFormat="1" ht="36">
      <c r="A20" s="495" t="s">
        <v>332</v>
      </c>
      <c r="B20" s="500"/>
      <c r="C20" s="504"/>
      <c r="D20" s="505"/>
      <c r="E20" s="504"/>
    </row>
    <row r="21" spans="1:11" s="51" customFormat="1" ht="14.25" customHeight="1">
      <c r="A21" s="506" t="s">
        <v>100</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August 2023</oddHeader>
    <oddFooter>&amp;L&amp;F&amp;R&amp;A&amp;C&amp;"Calibri"&amp;11&amp;K000000&amp;"Calibri"&amp;11&amp;K00000011 of 11_x000D_&amp;1#&amp;"Calibri"&amp;12&amp;K000000Public</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86</v>
      </c>
      <c r="B1" s="179" t="s">
        <v>333</v>
      </c>
      <c r="C1" s="180" t="s">
        <v>334</v>
      </c>
      <c r="D1" s="185" t="s">
        <v>335</v>
      </c>
      <c r="G1" s="181" t="s">
        <v>1</v>
      </c>
    </row>
    <row r="2" spans="1:7" ht="13.5" thickBot="1">
      <c r="A2" t="s">
        <v>106</v>
      </c>
      <c r="B2" s="179" t="s">
        <v>336</v>
      </c>
      <c r="C2" s="180" t="s">
        <v>337</v>
      </c>
      <c r="D2" s="185" t="s">
        <v>338</v>
      </c>
    </row>
    <row r="3" spans="1:7" ht="13.5" thickBot="1">
      <c r="A3" t="s">
        <v>107</v>
      </c>
      <c r="B3" s="179" t="s">
        <v>339</v>
      </c>
      <c r="C3" s="180" t="s">
        <v>340</v>
      </c>
      <c r="D3" s="185" t="s">
        <v>341</v>
      </c>
    </row>
    <row r="4" spans="1:7" ht="13.5" thickBot="1">
      <c r="A4" t="s">
        <v>108</v>
      </c>
      <c r="B4" s="179" t="s">
        <v>342</v>
      </c>
      <c r="C4" s="180" t="s">
        <v>343</v>
      </c>
      <c r="D4" s="185" t="s">
        <v>344</v>
      </c>
    </row>
    <row r="5" spans="1:7" ht="13.5" thickBot="1">
      <c r="A5" t="s">
        <v>109</v>
      </c>
      <c r="B5" s="179" t="s">
        <v>345</v>
      </c>
      <c r="C5" s="180" t="s">
        <v>346</v>
      </c>
      <c r="D5" s="185" t="s">
        <v>347</v>
      </c>
    </row>
    <row r="6" spans="1:7" ht="13.5" thickBot="1">
      <c r="A6" t="s">
        <v>110</v>
      </c>
      <c r="B6" s="179" t="s">
        <v>348</v>
      </c>
      <c r="C6" s="180" t="s">
        <v>349</v>
      </c>
      <c r="D6" s="185" t="s">
        <v>350</v>
      </c>
    </row>
    <row r="7" spans="1:7" ht="13.5" thickBot="1">
      <c r="A7" t="s">
        <v>111</v>
      </c>
      <c r="B7" s="179" t="s">
        <v>351</v>
      </c>
      <c r="C7" s="180" t="s">
        <v>352</v>
      </c>
      <c r="D7" s="186" t="s">
        <v>353</v>
      </c>
    </row>
    <row r="8" spans="1:7" ht="13.5" thickBot="1">
      <c r="B8" s="179" t="s">
        <v>354</v>
      </c>
      <c r="C8" s="180" t="s">
        <v>355</v>
      </c>
      <c r="D8" s="186" t="s">
        <v>356</v>
      </c>
    </row>
    <row r="9" spans="1:7" ht="13.5" thickBot="1">
      <c r="B9" s="179" t="s">
        <v>357</v>
      </c>
      <c r="C9" s="180" t="s">
        <v>358</v>
      </c>
      <c r="D9" s="186" t="s">
        <v>359</v>
      </c>
    </row>
    <row r="10" spans="1:7" ht="13.5" thickBot="1">
      <c r="B10" s="179" t="s">
        <v>360</v>
      </c>
      <c r="C10" s="180" t="s">
        <v>361</v>
      </c>
      <c r="D10" s="186" t="s">
        <v>362</v>
      </c>
    </row>
    <row r="11" spans="1:7" ht="13.5" thickBot="1">
      <c r="B11" s="179" t="s">
        <v>363</v>
      </c>
      <c r="C11" s="180" t="s">
        <v>364</v>
      </c>
      <c r="D11" s="186" t="s">
        <v>365</v>
      </c>
    </row>
    <row r="12" spans="1:7" ht="13.5" thickBot="1">
      <c r="B12" s="179" t="s">
        <v>366</v>
      </c>
      <c r="C12" s="180" t="s">
        <v>367</v>
      </c>
      <c r="D12" s="186" t="s">
        <v>368</v>
      </c>
    </row>
    <row r="13" spans="1:7" ht="13.5" thickBot="1">
      <c r="B13" s="179" t="s">
        <v>369</v>
      </c>
      <c r="C13" s="180" t="s">
        <v>370</v>
      </c>
      <c r="D13" s="186" t="s">
        <v>371</v>
      </c>
    </row>
    <row r="14" spans="1:7" ht="13.5" thickBot="1">
      <c r="B14" s="179" t="s">
        <v>372</v>
      </c>
      <c r="C14" s="180" t="s">
        <v>373</v>
      </c>
      <c r="D14" s="186" t="s">
        <v>374</v>
      </c>
    </row>
    <row r="15" spans="1:7">
      <c r="B15" s="183" t="s">
        <v>375</v>
      </c>
      <c r="C15" s="182" t="s">
        <v>376</v>
      </c>
      <c r="D15" s="186" t="s">
        <v>377</v>
      </c>
    </row>
    <row r="16" spans="1:7" ht="56.25">
      <c r="B16" s="182" t="s">
        <v>1</v>
      </c>
      <c r="D16" s="187" t="s">
        <v>378</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LastSyncTimeStamp="2020-01-27T23:41:31.003Z"/>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Confidential</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Draft</DocType>
    <Month xmlns="9a541b2d-9e22-443b-8c90-900781a9fc97">August</Mont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10" ma:contentTypeDescription="Create a new document." ma:contentTypeScope="" ma:versionID="497bd0fd7ca1208ad34ec74c32e7e533">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6204e83ee82839d41c802b9dbadaa8d8"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2.xml><?xml version="1.0" encoding="utf-8"?>
<ds:datastoreItem xmlns:ds="http://schemas.openxmlformats.org/officeDocument/2006/customXml" ds:itemID="{C04FFFEA-D033-4BC2-B681-FFA43C216FC9}">
  <ds:schemaRefs>
    <ds:schemaRef ds:uri="97e57212-3e02-407f-8b2d-05f7d7f19b15"/>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aeab0c5f-64d0-4862-aa90-8a1f82cc6501"/>
    <ds:schemaRef ds:uri="http://purl.org/dc/terms/"/>
    <ds:schemaRef ds:uri="http://schemas.microsoft.com/office/infopath/2007/PartnerControls"/>
    <ds:schemaRef ds:uri="9a541b2d-9e22-443b-8c90-900781a9fc97"/>
    <ds:schemaRef ds:uri="http://www.w3.org/XML/1998/namespace"/>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7F9C466B-DD5B-454F-83EF-8EFB826E6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Event Summary  (b)</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'Event Summary  (b)'!Print_Area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Lew, Jonathan</cp:lastModifiedBy>
  <cp:revision/>
  <cp:lastPrinted>2023-09-11T22:37:35Z</cp:lastPrinted>
  <dcterms:created xsi:type="dcterms:W3CDTF">2012-02-10T21:21:31Z</dcterms:created>
  <dcterms:modified xsi:type="dcterms:W3CDTF">2023-09-11T22:38:46Z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2023-09-11T22:38:45Z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c901d54b-28f0-47de-9d86-fbb542f67b69</vt:lpwstr>
  </property>
  <property fmtid="{D5CDD505-2E9C-101B-9397-08002B2CF9AE}" pid="10" name="MSIP_Label_d3837e6c-d705-437e-b3ab-e6d8024f5cad_ContentBits">
    <vt:lpwstr>3</vt:lpwstr>
  </property>
</Properties>
</file>