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updateLinks="never" defaultThemeVersion="124226"/>
  <mc:AlternateContent xmlns:mc="http://schemas.openxmlformats.org/markup-compatibility/2006">
    <mc:Choice Requires="x15">
      <x15ac:absPath xmlns:x15ac="http://schemas.microsoft.com/office/spreadsheetml/2010/11/ac" url="https://pge.sharepoint.com/sites/DemandResponse/ILP/2023 ILP Report/11-November/"/>
    </mc:Choice>
  </mc:AlternateContent>
  <xr:revisionPtr revIDLastSave="42" documentId="8_{0A92657B-6151-4173-8D10-672E223F5FD4}" xr6:coauthVersionLast="47" xr6:coauthVersionMax="47" xr10:uidLastSave="{A972503A-8E75-4566-8D09-8EC5F01804B9}"/>
  <bookViews>
    <workbookView xWindow="16080" yWindow="-120" windowWidth="29040" windowHeight="15840" tabRatio="817" firstSheet="1" activeTab="9" xr2:uid="{00000000-000D-0000-FFFF-FFFF00000000}"/>
  </bookViews>
  <sheets>
    <sheet name="Report Cover - Confidential"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3" sheetId="92" r:id="rId7"/>
    <sheet name="DREBA 2018-22" sheetId="73" r:id="rId8"/>
    <sheet name="2022 ILP Exp Carryover" sheetId="65" r:id="rId9"/>
    <sheet name="Event Summary " sheetId="91" r:id="rId10"/>
    <sheet name="Event Summary  (b)" sheetId="94" r:id="rId11"/>
    <sheet name="Incentives 2023" sheetId="93" r:id="rId12"/>
    <sheet name="Incentives 2018-22" sheetId="49" r:id="rId13"/>
    <sheet name="2022 ILP Incent Carryover" sheetId="59" r:id="rId14"/>
    <sheet name="ME&amp;O Actual Expenditures" sheetId="67" r:id="rId15"/>
    <sheet name="Fund Shift Log 2022" sheetId="50" r:id="rId16"/>
    <sheet name="DATAValid" sheetId="7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RESswitchshoptestpercent" localSheetId="9">'[1]Cost Inputs'!#REF!</definedName>
    <definedName name="\RESswitchshoptestpercent" localSheetId="10">'[1]Cost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8">#REF!</definedName>
    <definedName name="_DAT1" localSheetId="13">#REF!</definedName>
    <definedName name="_DAT1" localSheetId="7">#REF!</definedName>
    <definedName name="_DAT1" localSheetId="6">#REF!</definedName>
    <definedName name="_DAT1" localSheetId="9">#REF!</definedName>
    <definedName name="_DAT1" localSheetId="10">#REF!</definedName>
    <definedName name="_DAT1" localSheetId="12">#REF!</definedName>
    <definedName name="_DAT1" localSheetId="11">#REF!</definedName>
    <definedName name="_DAT1" localSheetId="14">#REF!</definedName>
    <definedName name="_DAT1" localSheetId="0">#REF!</definedName>
    <definedName name="_DAT1" localSheetId="5">#REF!</definedName>
    <definedName name="_DAT1">#REF!</definedName>
    <definedName name="_DAT10" localSheetId="8">#REF!</definedName>
    <definedName name="_DAT10" localSheetId="13">#REF!</definedName>
    <definedName name="_DAT10" localSheetId="7">#REF!</definedName>
    <definedName name="_DAT10" localSheetId="6">#REF!</definedName>
    <definedName name="_DAT10" localSheetId="9">#REF!</definedName>
    <definedName name="_DAT10" localSheetId="10">#REF!</definedName>
    <definedName name="_DAT10" localSheetId="12">#REF!</definedName>
    <definedName name="_DAT10" localSheetId="11">#REF!</definedName>
    <definedName name="_DAT10" localSheetId="14">#REF!</definedName>
    <definedName name="_DAT10" localSheetId="0">#REF!</definedName>
    <definedName name="_DAT10" localSheetId="5">#REF!</definedName>
    <definedName name="_DAT10">#REF!</definedName>
    <definedName name="_DAT11" localSheetId="8">#REF!</definedName>
    <definedName name="_DAT11" localSheetId="13">#REF!</definedName>
    <definedName name="_DAT11" localSheetId="7">#REF!</definedName>
    <definedName name="_DAT11" localSheetId="6">#REF!</definedName>
    <definedName name="_DAT11" localSheetId="9">#REF!</definedName>
    <definedName name="_DAT11" localSheetId="10">#REF!</definedName>
    <definedName name="_DAT11" localSheetId="12">#REF!</definedName>
    <definedName name="_DAT11" localSheetId="11">#REF!</definedName>
    <definedName name="_DAT11" localSheetId="14">#REF!</definedName>
    <definedName name="_DAT11" localSheetId="0">#REF!</definedName>
    <definedName name="_DAT11" localSheetId="5">#REF!</definedName>
    <definedName name="_DAT11">#REF!</definedName>
    <definedName name="_DAT12" localSheetId="8">#REF!</definedName>
    <definedName name="_DAT12" localSheetId="7">#REF!</definedName>
    <definedName name="_DAT12" localSheetId="6">#REF!</definedName>
    <definedName name="_DAT12" localSheetId="9">#REF!</definedName>
    <definedName name="_DAT12" localSheetId="10">#REF!</definedName>
    <definedName name="_DAT12" localSheetId="14">#REF!</definedName>
    <definedName name="_DAT12" localSheetId="0">#REF!</definedName>
    <definedName name="_DAT12" localSheetId="5">#REF!</definedName>
    <definedName name="_DAT12">#REF!</definedName>
    <definedName name="_DAT13" localSheetId="8">#REF!</definedName>
    <definedName name="_DAT13" localSheetId="7">#REF!</definedName>
    <definedName name="_DAT13" localSheetId="6">#REF!</definedName>
    <definedName name="_DAT13" localSheetId="9">#REF!</definedName>
    <definedName name="_DAT13" localSheetId="10">#REF!</definedName>
    <definedName name="_DAT13" localSheetId="14">#REF!</definedName>
    <definedName name="_DAT13" localSheetId="0">#REF!</definedName>
    <definedName name="_DAT13" localSheetId="5">#REF!</definedName>
    <definedName name="_DAT13">#REF!</definedName>
    <definedName name="_DAT14" localSheetId="8">#REF!</definedName>
    <definedName name="_DAT14" localSheetId="7">#REF!</definedName>
    <definedName name="_DAT14" localSheetId="6">#REF!</definedName>
    <definedName name="_DAT14" localSheetId="9">#REF!</definedName>
    <definedName name="_DAT14" localSheetId="10">#REF!</definedName>
    <definedName name="_DAT14" localSheetId="14">#REF!</definedName>
    <definedName name="_DAT14" localSheetId="0">#REF!</definedName>
    <definedName name="_DAT14" localSheetId="5">#REF!</definedName>
    <definedName name="_DAT14">#REF!</definedName>
    <definedName name="_DAT15" localSheetId="8">#REF!</definedName>
    <definedName name="_DAT15" localSheetId="7">#REF!</definedName>
    <definedName name="_DAT15" localSheetId="6">#REF!</definedName>
    <definedName name="_DAT15" localSheetId="9">#REF!</definedName>
    <definedName name="_DAT15" localSheetId="10">#REF!</definedName>
    <definedName name="_DAT15" localSheetId="14">#REF!</definedName>
    <definedName name="_DAT15" localSheetId="0">#REF!</definedName>
    <definedName name="_DAT15" localSheetId="5">#REF!</definedName>
    <definedName name="_DAT15">#REF!</definedName>
    <definedName name="_DAT16" localSheetId="8">#REF!</definedName>
    <definedName name="_DAT16" localSheetId="7">#REF!</definedName>
    <definedName name="_DAT16" localSheetId="6">#REF!</definedName>
    <definedName name="_DAT16" localSheetId="9">#REF!</definedName>
    <definedName name="_DAT16" localSheetId="10">#REF!</definedName>
    <definedName name="_DAT16" localSheetId="14">#REF!</definedName>
    <definedName name="_DAT16" localSheetId="0">#REF!</definedName>
    <definedName name="_DAT16" localSheetId="5">#REF!</definedName>
    <definedName name="_DAT16">#REF!</definedName>
    <definedName name="_DAT17" localSheetId="8">#REF!</definedName>
    <definedName name="_DAT17" localSheetId="7">#REF!</definedName>
    <definedName name="_DAT17" localSheetId="6">#REF!</definedName>
    <definedName name="_DAT17" localSheetId="9">#REF!</definedName>
    <definedName name="_DAT17" localSheetId="10">#REF!</definedName>
    <definedName name="_DAT17" localSheetId="14">#REF!</definedName>
    <definedName name="_DAT17" localSheetId="0">#REF!</definedName>
    <definedName name="_DAT17" localSheetId="5">#REF!</definedName>
    <definedName name="_DAT17">#REF!</definedName>
    <definedName name="_DAT2" localSheetId="8">#REF!</definedName>
    <definedName name="_DAT2" localSheetId="7">#REF!</definedName>
    <definedName name="_DAT2" localSheetId="6">#REF!</definedName>
    <definedName name="_DAT2" localSheetId="9">#REF!</definedName>
    <definedName name="_DAT2" localSheetId="10">#REF!</definedName>
    <definedName name="_DAT2" localSheetId="14">#REF!</definedName>
    <definedName name="_DAT2" localSheetId="0">#REF!</definedName>
    <definedName name="_DAT2" localSheetId="5">#REF!</definedName>
    <definedName name="_DAT2">#REF!</definedName>
    <definedName name="_DAT3" localSheetId="8">#REF!</definedName>
    <definedName name="_DAT3" localSheetId="7">#REF!</definedName>
    <definedName name="_DAT3" localSheetId="6">#REF!</definedName>
    <definedName name="_DAT3" localSheetId="9">#REF!</definedName>
    <definedName name="_DAT3" localSheetId="10">#REF!</definedName>
    <definedName name="_DAT3" localSheetId="14">#REF!</definedName>
    <definedName name="_DAT3" localSheetId="0">#REF!</definedName>
    <definedName name="_DAT3" localSheetId="5">#REF!</definedName>
    <definedName name="_DAT3">#REF!</definedName>
    <definedName name="_DAT4" localSheetId="8">#REF!</definedName>
    <definedName name="_DAT4" localSheetId="7">#REF!</definedName>
    <definedName name="_DAT4" localSheetId="6">#REF!</definedName>
    <definedName name="_DAT4" localSheetId="9">#REF!</definedName>
    <definedName name="_DAT4" localSheetId="10">#REF!</definedName>
    <definedName name="_DAT4" localSheetId="14">#REF!</definedName>
    <definedName name="_DAT4" localSheetId="0">#REF!</definedName>
    <definedName name="_DAT4" localSheetId="5">#REF!</definedName>
    <definedName name="_DAT4">#REF!</definedName>
    <definedName name="_DAT5" localSheetId="8">#REF!</definedName>
    <definedName name="_DAT5" localSheetId="7">#REF!</definedName>
    <definedName name="_DAT5" localSheetId="6">#REF!</definedName>
    <definedName name="_DAT5" localSheetId="9">#REF!</definedName>
    <definedName name="_DAT5" localSheetId="10">#REF!</definedName>
    <definedName name="_DAT5" localSheetId="14">#REF!</definedName>
    <definedName name="_DAT5" localSheetId="0">#REF!</definedName>
    <definedName name="_DAT5" localSheetId="5">#REF!</definedName>
    <definedName name="_DAT5">#REF!</definedName>
    <definedName name="_DAT6" localSheetId="8">#REF!</definedName>
    <definedName name="_DAT6" localSheetId="7">#REF!</definedName>
    <definedName name="_DAT6" localSheetId="6">#REF!</definedName>
    <definedName name="_DAT6" localSheetId="9">#REF!</definedName>
    <definedName name="_DAT6" localSheetId="10">#REF!</definedName>
    <definedName name="_DAT6" localSheetId="14">#REF!</definedName>
    <definedName name="_DAT6" localSheetId="0">#REF!</definedName>
    <definedName name="_DAT6" localSheetId="5">#REF!</definedName>
    <definedName name="_DAT6">#REF!</definedName>
    <definedName name="_DAT7" localSheetId="8">#REF!</definedName>
    <definedName name="_DAT7" localSheetId="7">#REF!</definedName>
    <definedName name="_DAT7" localSheetId="6">#REF!</definedName>
    <definedName name="_DAT7" localSheetId="9">#REF!</definedName>
    <definedName name="_DAT7" localSheetId="10">#REF!</definedName>
    <definedName name="_DAT7" localSheetId="14">#REF!</definedName>
    <definedName name="_DAT7" localSheetId="0">#REF!</definedName>
    <definedName name="_DAT7" localSheetId="5">#REF!</definedName>
    <definedName name="_DAT7">#REF!</definedName>
    <definedName name="_DAT8" localSheetId="8">#REF!</definedName>
    <definedName name="_DAT8" localSheetId="7">#REF!</definedName>
    <definedName name="_DAT8" localSheetId="6">#REF!</definedName>
    <definedName name="_DAT8" localSheetId="9">#REF!</definedName>
    <definedName name="_DAT8" localSheetId="10">#REF!</definedName>
    <definedName name="_DAT8" localSheetId="14">#REF!</definedName>
    <definedName name="_DAT8" localSheetId="0">#REF!</definedName>
    <definedName name="_DAT8" localSheetId="5">#REF!</definedName>
    <definedName name="_DAT8">#REF!</definedName>
    <definedName name="_DAT9" localSheetId="8">#REF!</definedName>
    <definedName name="_DAT9" localSheetId="7">#REF!</definedName>
    <definedName name="_DAT9" localSheetId="6">#REF!</definedName>
    <definedName name="_DAT9" localSheetId="9">#REF!</definedName>
    <definedName name="_DAT9" localSheetId="10">#REF!</definedName>
    <definedName name="_DAT9" localSheetId="14">#REF!</definedName>
    <definedName name="_DAT9" localSheetId="0">#REF!</definedName>
    <definedName name="_DAT9" localSheetId="5">#REF!</definedName>
    <definedName name="_DAT9">#REF!</definedName>
    <definedName name="_Fill" localSheetId="7" hidden="1">#REF!</definedName>
    <definedName name="_Fill" localSheetId="6" hidden="1">#REF!</definedName>
    <definedName name="_Fill" localSheetId="9" hidden="1">#REF!</definedName>
    <definedName name="_Fill" localSheetId="10" hidden="1">#REF!</definedName>
    <definedName name="_Fill" localSheetId="0" hidden="1">#REF!</definedName>
    <definedName name="_Fill" localSheetId="5" hidden="1">#REF!</definedName>
    <definedName name="_Fill" hidden="1">#REF!</definedName>
    <definedName name="_xlnm._FilterDatabase" localSheetId="9" hidden="1">'Event Summary '!$A$1:$L$33</definedName>
    <definedName name="_xlnm._FilterDatabase" localSheetId="10" hidden="1">'Event Summary  (b)'!$A$1:$L$30</definedName>
    <definedName name="_xlnm._FilterDatabase" localSheetId="2" hidden="1">'Program MW'!$A$32:$T$64</definedName>
    <definedName name="_PT1" localSheetId="7">#REF!</definedName>
    <definedName name="_PT1" localSheetId="6">#REF!</definedName>
    <definedName name="_PT1" localSheetId="9">#REF!</definedName>
    <definedName name="_PT1" localSheetId="10">#REF!</definedName>
    <definedName name="_PT1" localSheetId="0">#REF!</definedName>
    <definedName name="_PT1" localSheetId="5">#REF!</definedName>
    <definedName name="_PT1">#REF!</definedName>
    <definedName name="_PT2" localSheetId="7">#REF!</definedName>
    <definedName name="_PT2" localSheetId="6">#REF!</definedName>
    <definedName name="_PT2" localSheetId="9">#REF!</definedName>
    <definedName name="_PT2" localSheetId="10">#REF!</definedName>
    <definedName name="_PT2" localSheetId="0">#REF!</definedName>
    <definedName name="_PT2" localSheetId="5">#REF!</definedName>
    <definedName name="_PT2">#REF!</definedName>
    <definedName name="_Regression_Int" hidden="1">1</definedName>
    <definedName name="aa" localSheetId="9">#REF!</definedName>
    <definedName name="aa" localSheetId="10">#REF!</definedName>
    <definedName name="aa" localSheetId="0">#REF!</definedName>
    <definedName name="aa">#REF!</definedName>
    <definedName name="acc_capacity" localSheetId="7">'[2]LOLPs and prices'!#REF!</definedName>
    <definedName name="acc_capacity" localSheetId="6">'[2]LOLPs and prices'!#REF!</definedName>
    <definedName name="acc_capacity" localSheetId="9">'[2]LOLPs and prices'!#REF!</definedName>
    <definedName name="acc_capacity" localSheetId="10">'[2]LOLPs and prices'!#REF!</definedName>
    <definedName name="acc_capacity" localSheetId="0">'[2]LOLPs and prices'!#REF!</definedName>
    <definedName name="acc_capacity" localSheetId="5">'[2]LOLPs and prices'!#REF!</definedName>
    <definedName name="acc_capacity">'[2]LOLPs and prices'!#REF!</definedName>
    <definedName name="acc_energy" localSheetId="7">'[2]LOLPs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8">#REF!</definedName>
    <definedName name="Achieve_GRC" localSheetId="13">#REF!</definedName>
    <definedName name="Achieve_GRC" localSheetId="7">#REF!</definedName>
    <definedName name="Achieve_GRC" localSheetId="6">#REF!</definedName>
    <definedName name="Achieve_GRC" localSheetId="9">#REF!</definedName>
    <definedName name="Achieve_GRC" localSheetId="10">#REF!</definedName>
    <definedName name="Achieve_GRC" localSheetId="12">#REF!</definedName>
    <definedName name="Achieve_GRC" localSheetId="11">#REF!</definedName>
    <definedName name="Achieve_GRC" localSheetId="14">#REF!</definedName>
    <definedName name="Achieve_GRC" localSheetId="0">#REF!</definedName>
    <definedName name="Achieve_GRC" localSheetId="5">#REF!</definedName>
    <definedName name="Achieve_GRC">#REF!</definedName>
    <definedName name="Achieve_Service_Excellenc" localSheetId="8">#REF!</definedName>
    <definedName name="Achieve_Service_Excellenc" localSheetId="13">#REF!</definedName>
    <definedName name="Achieve_Service_Excellenc" localSheetId="7">#REF!</definedName>
    <definedName name="Achieve_Service_Excellenc" localSheetId="6">#REF!</definedName>
    <definedName name="Achieve_Service_Excellenc" localSheetId="9">#REF!</definedName>
    <definedName name="Achieve_Service_Excellenc" localSheetId="10">#REF!</definedName>
    <definedName name="Achieve_Service_Excellenc" localSheetId="12">#REF!</definedName>
    <definedName name="Achieve_Service_Excellenc" localSheetId="11">#REF!</definedName>
    <definedName name="Achieve_Service_Excellenc" localSheetId="14">#REF!</definedName>
    <definedName name="Achieve_Service_Excellenc" localSheetId="0">#REF!</definedName>
    <definedName name="Achieve_Service_Excellenc" localSheetId="5">#REF!</definedName>
    <definedName name="Achieve_Service_Excellenc">#REF!</definedName>
    <definedName name="Achieve_Service_Excellence" localSheetId="8">#REF!</definedName>
    <definedName name="Achieve_Service_Excellence" localSheetId="13">#REF!</definedName>
    <definedName name="Achieve_Service_Excellence" localSheetId="7">#REF!</definedName>
    <definedName name="Achieve_Service_Excellence" localSheetId="6">#REF!</definedName>
    <definedName name="Achieve_Service_Excellence" localSheetId="9">#REF!</definedName>
    <definedName name="Achieve_Service_Excellence" localSheetId="10">#REF!</definedName>
    <definedName name="Achieve_Service_Excellence" localSheetId="12">#REF!</definedName>
    <definedName name="Achieve_Service_Excellence" localSheetId="11">#REF!</definedName>
    <definedName name="Achieve_Service_Excellence" localSheetId="14">#REF!</definedName>
    <definedName name="Achieve_Service_Excellence" localSheetId="0">#REF!</definedName>
    <definedName name="Achieve_Service_Excellence" localSheetId="5">#REF!</definedName>
    <definedName name="Achieve_Service_Excellence">#REF!</definedName>
    <definedName name="AMIandHAMintegration" localSheetId="7">'[1]Cost Inputs'!#REF!</definedName>
    <definedName name="AMIandHAMintegration" localSheetId="6">'[1]Cost Inputs'!#REF!</definedName>
    <definedName name="AMIandHAMintegration" localSheetId="9">'[1]Cost Inputs'!#REF!</definedName>
    <definedName name="AMIandHAMintegration" localSheetId="10">'[1]Cost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7">'[1]Cost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7">'[1]Cost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7">#REF!</definedName>
    <definedName name="annual_cap" localSheetId="6">#REF!</definedName>
    <definedName name="annual_cap" localSheetId="9">#REF!</definedName>
    <definedName name="annual_cap" localSheetId="10">#REF!</definedName>
    <definedName name="annual_cap" localSheetId="0">#REF!</definedName>
    <definedName name="annual_cap" localSheetId="5">#REF!</definedName>
    <definedName name="annual_cap">#REF!</definedName>
    <definedName name="anscount" hidden="1">3</definedName>
    <definedName name="appendix_e" localSheetId="7">#REF!</definedName>
    <definedName name="appendix_e" localSheetId="6">#REF!</definedName>
    <definedName name="appendix_e" localSheetId="9">#REF!</definedName>
    <definedName name="appendix_e" localSheetId="10">#REF!</definedName>
    <definedName name="appendix_e" localSheetId="0">#REF!</definedName>
    <definedName name="appendix_e" localSheetId="5">#REF!</definedName>
    <definedName name="appendix_e">#REF!</definedName>
    <definedName name="appendix_i" localSheetId="7">#REF!</definedName>
    <definedName name="appendix_i" localSheetId="6">#REF!</definedName>
    <definedName name="appendix_i" localSheetId="9">#REF!</definedName>
    <definedName name="appendix_i" localSheetId="10">#REF!</definedName>
    <definedName name="appendix_i" localSheetId="0">#REF!</definedName>
    <definedName name="appendix_i" localSheetId="5">#REF!</definedName>
    <definedName name="appendix_i">#REF!</definedName>
    <definedName name="April" localSheetId="9" hidden="1">{#N/A,#N/A,FALSE,"CTC Summary - EOY";#N/A,#N/A,FALSE,"CTC Summary - Wtavg"}</definedName>
    <definedName name="April" localSheetId="10"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7">'[1]Cost Inputs'!#REF!</definedName>
    <definedName name="attritionmoving" localSheetId="6">'[1]Cost Inputs'!#REF!</definedName>
    <definedName name="attritionmoving" localSheetId="9">'[1]Cost Inputs'!#REF!</definedName>
    <definedName name="attritionmoving" localSheetId="10">'[1]Cost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7" hidden="1">{#N/A,#N/A,FALSE,"CTC Summary - EOY";#N/A,#N/A,FALSE,"CTC Summary - Wtavg"}</definedName>
    <definedName name="Aug" localSheetId="6" hidden="1">{#N/A,#N/A,FALSE,"CTC Summary - EOY";#N/A,#N/A,FALSE,"CTC Summary - Wtavg"}</definedName>
    <definedName name="Aug" localSheetId="9" hidden="1">{#N/A,#N/A,FALSE,"CTC Summary - EOY";#N/A,#N/A,FALSE,"CTC Summary - Wtavg"}</definedName>
    <definedName name="Aug" localSheetId="10"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9" hidden="1">{#N/A,#N/A,FALSE,"CTC Summary - EOY";#N/A,#N/A,FALSE,"CTC Summary - Wtavg"}</definedName>
    <definedName name="August" localSheetId="10"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7">#REF!</definedName>
    <definedName name="Author" localSheetId="6">#REF!</definedName>
    <definedName name="Author" localSheetId="9">#REF!</definedName>
    <definedName name="Author" localSheetId="10">#REF!</definedName>
    <definedName name="Author" localSheetId="0">#REF!</definedName>
    <definedName name="Author" localSheetId="5">#REF!</definedName>
    <definedName name="Author">#REF!</definedName>
    <definedName name="AvgHrlyPtable" localSheetId="7">#REF!</definedName>
    <definedName name="AvgHrlyPtable" localSheetId="6">#REF!</definedName>
    <definedName name="AvgHrlyPtable" localSheetId="9">#REF!</definedName>
    <definedName name="AvgHrlyPtable" localSheetId="10">#REF!</definedName>
    <definedName name="AvgHrlyPtable" localSheetId="0">#REF!</definedName>
    <definedName name="AvgHrlyPtable" localSheetId="5">#REF!</definedName>
    <definedName name="AvgHrlyPtable">#REF!</definedName>
    <definedName name="BaseInputs" localSheetId="7">#REF!</definedName>
    <definedName name="BaseInputs" localSheetId="6">#REF!</definedName>
    <definedName name="BaseInputs" localSheetId="9">#REF!</definedName>
    <definedName name="BaseInputs" localSheetId="10">#REF!</definedName>
    <definedName name="BaseInputs" localSheetId="0">#REF!</definedName>
    <definedName name="BaseInputs" localSheetId="5">#REF!</definedName>
    <definedName name="BaseInputs">#REF!</definedName>
    <definedName name="BaseInputsOpt" localSheetId="7">#REF!</definedName>
    <definedName name="BaseInputsOpt" localSheetId="6">#REF!</definedName>
    <definedName name="BaseInputsOpt" localSheetId="9">#REF!</definedName>
    <definedName name="BaseInputsOpt" localSheetId="10">#REF!</definedName>
    <definedName name="BaseInputsOpt" localSheetId="0">#REF!</definedName>
    <definedName name="BaseInputsOpt" localSheetId="5">#REF!</definedName>
    <definedName name="BaseInputsOpt">#REF!</definedName>
    <definedName name="BookName" localSheetId="7">#REF!</definedName>
    <definedName name="BookName" localSheetId="6">#REF!</definedName>
    <definedName name="BookName" localSheetId="9">#REF!</definedName>
    <definedName name="BookName" localSheetId="10">#REF!</definedName>
    <definedName name="BookName" localSheetId="0">#REF!</definedName>
    <definedName name="BookName" localSheetId="5">#REF!</definedName>
    <definedName name="BookName">#REF!</definedName>
    <definedName name="BPBtable" localSheetId="7">#REF!</definedName>
    <definedName name="BPBtable" localSheetId="6">#REF!</definedName>
    <definedName name="BPBtable" localSheetId="9">#REF!</definedName>
    <definedName name="BPBtable" localSheetId="10">#REF!</definedName>
    <definedName name="BPBtable" localSheetId="0">#REF!</definedName>
    <definedName name="BPBtable" localSheetId="5">#REF!</definedName>
    <definedName name="BPBtable">#REF!</definedName>
    <definedName name="CapValueMultiplier" localSheetId="7">#REF!</definedName>
    <definedName name="CapValueMultiplier" localSheetId="6">#REF!</definedName>
    <definedName name="CapValueMultiplier" localSheetId="9">#REF!</definedName>
    <definedName name="CapValueMultiplier" localSheetId="10">#REF!</definedName>
    <definedName name="CapValueMultiplier" localSheetId="0">#REF!</definedName>
    <definedName name="CapValueMultiplier" localSheetId="5">#REF!</definedName>
    <definedName name="CapValueMultiplier">#REF!</definedName>
    <definedName name="CapValueMultiplierM" localSheetId="7">#REF!</definedName>
    <definedName name="CapValueMultiplierM" localSheetId="6">#REF!</definedName>
    <definedName name="CapValueMultiplierM" localSheetId="9">#REF!</definedName>
    <definedName name="CapValueMultiplierM" localSheetId="10">#REF!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9">CHOOSE(MATCH([0]!ChartChoice,{"Sectors","Industries"},0),'Event Summary '!Sectors,'Event Summary '!Industries)</definedName>
    <definedName name="ChartOptionCategoreis" localSheetId="10">CHOOSE(MATCH([0]!ChartChoice,{"Sectors","Industries"},0),'Event Summary  (b)'!Sectors,'Event Summary  (b)'!Industries)</definedName>
    <definedName name="ChartOptionCategoreis" localSheetId="2">CHOOSE(MATCH(ChartChoice,{"Sectors","Industries"},0),Sectors,Industries)</definedName>
    <definedName name="ChartOptionCategoreis" localSheetId="0">CHOOSE(MATCH([0]!ChartChoice,{"Sectors","Industries"},0),'Report Cover - Confidential'!Sectors,'Report Cover - Confidential'!Industries)</definedName>
    <definedName name="ChartOptionCategoreis">CHOOSE(MATCH(ChartChoice,{"Sectors","Industries"},0),Sectors,Industries)</definedName>
    <definedName name="ChartOptionTitle" localSheetId="9">CHOOSE(MATCH([0]!ChartChoice,{"Sectors","Industries"},0),"Portfolio Sectors","Portfolio Industries")</definedName>
    <definedName name="ChartOptionTitle" localSheetId="10">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9">CHOOSE(MATCH([0]!ChartChoice,{"Sectors","Industries"},0),'Event Summary '!SectorValues,'Event Summary '!IndustryValues)</definedName>
    <definedName name="ChartOptionValues" localSheetId="10">CHOOSE(MATCH([0]!ChartChoice,{"Sectors","Industries"},0),'Event Summary  (b)'!SectorValues,'Event Summary  (b)'!IndustryValues)</definedName>
    <definedName name="ChartOptionValues" localSheetId="2">CHOOSE(MATCH(ChartChoice,{"Sectors","Industries"},0),SectorValues,IndustryValues)</definedName>
    <definedName name="ChartOptionValues" localSheetId="0">CHOOSE(MATCH([0]!ChartChoice,{"Sectors","Industries"},0),'Report Cover - Confidential'!SectorValues,'Report Cover - Confidential'!IndustryValues)</definedName>
    <definedName name="ChartOptionValues">CHOOSE(MATCH(ChartChoice,{"Sectors","Industries"},0),SectorValues,IndustryValues)</definedName>
    <definedName name="chosenDay" localSheetId="9">#REF!</definedName>
    <definedName name="chosenDay" localSheetId="10">#REF!</definedName>
    <definedName name="chosenDay" localSheetId="2">#REF!</definedName>
    <definedName name="chosenDay" localSheetId="0">#REF!</definedName>
    <definedName name="chosenDay">#REF!</definedName>
    <definedName name="co2_table" localSheetId="9">#REF!</definedName>
    <definedName name="co2_table" localSheetId="10">#REF!</definedName>
    <definedName name="co2_table" localSheetId="2">#REF!</definedName>
    <definedName name="co2_table" localSheetId="0">#REF!</definedName>
    <definedName name="co2_table">#REF!</definedName>
    <definedName name="co3_table" localSheetId="7">#REF!</definedName>
    <definedName name="co3_table" localSheetId="6">#REF!</definedName>
    <definedName name="co3_table" localSheetId="9">#REF!</definedName>
    <definedName name="co3_table" localSheetId="10">#REF!</definedName>
    <definedName name="co3_table" localSheetId="0">#REF!</definedName>
    <definedName name="co3_table" localSheetId="5">#REF!</definedName>
    <definedName name="co3_table">#REF!</definedName>
    <definedName name="Collect_Revenue" localSheetId="8">#REF!</definedName>
    <definedName name="Collect_Revenue" localSheetId="7">#REF!</definedName>
    <definedName name="Collect_Revenue" localSheetId="6">#REF!</definedName>
    <definedName name="Collect_Revenue" localSheetId="9">#REF!</definedName>
    <definedName name="Collect_Revenue" localSheetId="10">#REF!</definedName>
    <definedName name="Collect_Revenue" localSheetId="14">#REF!</definedName>
    <definedName name="Collect_Revenue" localSheetId="0">#REF!</definedName>
    <definedName name="Collect_Revenue" localSheetId="5">#REF!</definedName>
    <definedName name="Collect_Revenue">#REF!</definedName>
    <definedName name="COM2011devices" localSheetId="7">[3]Inputs!#REF!</definedName>
    <definedName name="COM2011devices" localSheetId="6">[3]Inputs!#REF!</definedName>
    <definedName name="COM2011devices" localSheetId="9">[3]Inputs!#REF!</definedName>
    <definedName name="COM2011devices" localSheetId="10">[3]Inputs!#REF!</definedName>
    <definedName name="COM2011devices" localSheetId="0">[3]Inputs!#REF!</definedName>
    <definedName name="COM2011devices" localSheetId="5">[3]Inputs!#REF!</definedName>
    <definedName name="COM2011devices">[3]Inputs!#REF!</definedName>
    <definedName name="COM2011PCTs" localSheetId="7">[3]Inputs!#REF!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7">[3]Inputs!#REF!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7">'[1]Cost 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7">#REF!</definedName>
    <definedName name="Company" localSheetId="6">#REF!</definedName>
    <definedName name="Company" localSheetId="9">#REF!</definedName>
    <definedName name="Company" localSheetId="10">#REF!</definedName>
    <definedName name="Company" localSheetId="0">#REF!</definedName>
    <definedName name="Company" localSheetId="5">#REF!</definedName>
    <definedName name="Company">#REF!</definedName>
    <definedName name="comPCT1stinstallcost" localSheetId="7">'[1]Cost Inputs'!#REF!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7">#REF!</definedName>
    <definedName name="count" localSheetId="6">#REF!</definedName>
    <definedName name="count" localSheetId="9">#REF!</definedName>
    <definedName name="count" localSheetId="10">#REF!</definedName>
    <definedName name="count" localSheetId="0">#REF!</definedName>
    <definedName name="count" localSheetId="5">#REF!</definedName>
    <definedName name="count">#REF!</definedName>
    <definedName name="coveredDay" localSheetId="7">#REF!</definedName>
    <definedName name="coveredDay" localSheetId="6">#REF!</definedName>
    <definedName name="coveredDay" localSheetId="9">#REF!</definedName>
    <definedName name="coveredDay" localSheetId="10">#REF!</definedName>
    <definedName name="coveredDay" localSheetId="0">#REF!</definedName>
    <definedName name="coveredDay" localSheetId="5">#REF!</definedName>
    <definedName name="coveredDay">#REF!</definedName>
    <definedName name="CoverMonth" localSheetId="7">#REF!</definedName>
    <definedName name="CoverMonth" localSheetId="6">#REF!</definedName>
    <definedName name="CoverMonth" localSheetId="9">#REF!</definedName>
    <definedName name="CoverMonth" localSheetId="10">#REF!</definedName>
    <definedName name="CoverMonth" localSheetId="0">#REF!</definedName>
    <definedName name="CoverMonth" localSheetId="5">#REF!</definedName>
    <definedName name="CoverMonth">#REF!</definedName>
    <definedName name="CoverMonthReporting" localSheetId="7">#REF!</definedName>
    <definedName name="CoverMonthReporting" localSheetId="6">#REF!</definedName>
    <definedName name="CoverMonthReporting" localSheetId="9">#REF!</definedName>
    <definedName name="CoverMonthReporting" localSheetId="10">#REF!</definedName>
    <definedName name="CoverMonthReporting" localSheetId="0">#REF!</definedName>
    <definedName name="CoverMonthReporting" localSheetId="5">#REF!</definedName>
    <definedName name="CoverMonthReporting">#REF!</definedName>
    <definedName name="CoverTitles" localSheetId="7">#REF!</definedName>
    <definedName name="CoverTitles" localSheetId="6">#REF!</definedName>
    <definedName name="CoverTitles" localSheetId="9">#REF!</definedName>
    <definedName name="CoverTitles" localSheetId="10">#REF!</definedName>
    <definedName name="CoverTitles" localSheetId="0">#REF!</definedName>
    <definedName name="CoverTitles" localSheetId="5">#REF!</definedName>
    <definedName name="CoverTitles">#REF!</definedName>
    <definedName name="CTDerate" localSheetId="7">[3]Inputs!#REF!</definedName>
    <definedName name="CTDerate" localSheetId="6">[3]Inputs!#REF!</definedName>
    <definedName name="CTDerate" localSheetId="9">[3]Inputs!#REF!</definedName>
    <definedName name="CTDerate" localSheetId="10">[3]Inputs!#REF!</definedName>
    <definedName name="CTDerate" localSheetId="0">[3]Inputs!#REF!</definedName>
    <definedName name="CTDerate" localSheetId="5">[3]Inputs!#REF!</definedName>
    <definedName name="CTDerate">[3]Inputs!#REF!</definedName>
    <definedName name="currentinstalleddevices" localSheetId="7">'[1]Cost 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7">'[1]Cost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9" hidden="1">{#N/A,#N/A,FALSE,"CTC Summary - EOY";#N/A,#N/A,FALSE,"CTC Summary - Wtavg"}</definedName>
    <definedName name="d" localSheetId="10"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8">#REF!</definedName>
    <definedName name="DATA1" localSheetId="7">#REF!</definedName>
    <definedName name="DATA1" localSheetId="6">#REF!</definedName>
    <definedName name="DATA1" localSheetId="9">#REF!</definedName>
    <definedName name="DATA1" localSheetId="10">#REF!</definedName>
    <definedName name="DATA1" localSheetId="14">#REF!</definedName>
    <definedName name="DATA1" localSheetId="0">#REF!</definedName>
    <definedName name="DATA1" localSheetId="5">#REF!</definedName>
    <definedName name="DATA1">#REF!</definedName>
    <definedName name="DATA10" localSheetId="8">#REF!</definedName>
    <definedName name="DATA10" localSheetId="7">#REF!</definedName>
    <definedName name="DATA10" localSheetId="6">#REF!</definedName>
    <definedName name="DATA10" localSheetId="9">#REF!</definedName>
    <definedName name="DATA10" localSheetId="10">#REF!</definedName>
    <definedName name="DATA10" localSheetId="14">#REF!</definedName>
    <definedName name="DATA10" localSheetId="0">#REF!</definedName>
    <definedName name="DATA10" localSheetId="5">#REF!</definedName>
    <definedName name="DATA10">#REF!</definedName>
    <definedName name="DATA11" localSheetId="8">#REF!</definedName>
    <definedName name="DATA11" localSheetId="7">#REF!</definedName>
    <definedName name="DATA11" localSheetId="6">#REF!</definedName>
    <definedName name="DATA11" localSheetId="9">#REF!</definedName>
    <definedName name="DATA11" localSheetId="10">#REF!</definedName>
    <definedName name="DATA11" localSheetId="14">#REF!</definedName>
    <definedName name="DATA11" localSheetId="0">#REF!</definedName>
    <definedName name="DATA11" localSheetId="5">#REF!</definedName>
    <definedName name="DATA11">#REF!</definedName>
    <definedName name="DATA12" localSheetId="8">#REF!</definedName>
    <definedName name="DATA12" localSheetId="7">#REF!</definedName>
    <definedName name="DATA12" localSheetId="6">#REF!</definedName>
    <definedName name="DATA12" localSheetId="9">#REF!</definedName>
    <definedName name="DATA12" localSheetId="10">#REF!</definedName>
    <definedName name="DATA12" localSheetId="14">#REF!</definedName>
    <definedName name="DATA12" localSheetId="0">#REF!</definedName>
    <definedName name="DATA12" localSheetId="5">#REF!</definedName>
    <definedName name="DATA12">#REF!</definedName>
    <definedName name="DATA13" localSheetId="8">#REF!</definedName>
    <definedName name="DATA13" localSheetId="7">#REF!</definedName>
    <definedName name="DATA13" localSheetId="6">#REF!</definedName>
    <definedName name="DATA13" localSheetId="9">#REF!</definedName>
    <definedName name="DATA13" localSheetId="10">#REF!</definedName>
    <definedName name="DATA13" localSheetId="14">#REF!</definedName>
    <definedName name="DATA13" localSheetId="0">#REF!</definedName>
    <definedName name="DATA13" localSheetId="5">#REF!</definedName>
    <definedName name="DATA13">#REF!</definedName>
    <definedName name="DATA14" localSheetId="8">#REF!</definedName>
    <definedName name="DATA14" localSheetId="7">#REF!</definedName>
    <definedName name="DATA14" localSheetId="6">#REF!</definedName>
    <definedName name="DATA14" localSheetId="9">#REF!</definedName>
    <definedName name="DATA14" localSheetId="10">#REF!</definedName>
    <definedName name="DATA14" localSheetId="14">#REF!</definedName>
    <definedName name="DATA14" localSheetId="0">#REF!</definedName>
    <definedName name="DATA14" localSheetId="5">#REF!</definedName>
    <definedName name="DATA14">#REF!</definedName>
    <definedName name="DATA15" localSheetId="8">#REF!</definedName>
    <definedName name="DATA15" localSheetId="7">#REF!</definedName>
    <definedName name="DATA15" localSheetId="6">#REF!</definedName>
    <definedName name="DATA15" localSheetId="9">#REF!</definedName>
    <definedName name="DATA15" localSheetId="10">#REF!</definedName>
    <definedName name="DATA15" localSheetId="14">#REF!</definedName>
    <definedName name="DATA15" localSheetId="0">#REF!</definedName>
    <definedName name="DATA15" localSheetId="5">#REF!</definedName>
    <definedName name="DATA15">#REF!</definedName>
    <definedName name="DATA16" localSheetId="8">#REF!</definedName>
    <definedName name="DATA16" localSheetId="7">#REF!</definedName>
    <definedName name="DATA16" localSheetId="6">#REF!</definedName>
    <definedName name="DATA16" localSheetId="9">#REF!</definedName>
    <definedName name="DATA16" localSheetId="10">#REF!</definedName>
    <definedName name="DATA16" localSheetId="14">#REF!</definedName>
    <definedName name="DATA16" localSheetId="0">#REF!</definedName>
    <definedName name="DATA16" localSheetId="5">#REF!</definedName>
    <definedName name="DATA16">#REF!</definedName>
    <definedName name="DATA17" localSheetId="8">#REF!</definedName>
    <definedName name="DATA17" localSheetId="7">#REF!</definedName>
    <definedName name="DATA17" localSheetId="6">#REF!</definedName>
    <definedName name="DATA17" localSheetId="9">#REF!</definedName>
    <definedName name="DATA17" localSheetId="10">#REF!</definedName>
    <definedName name="DATA17" localSheetId="14">#REF!</definedName>
    <definedName name="DATA17" localSheetId="0">#REF!</definedName>
    <definedName name="DATA17" localSheetId="5">#REF!</definedName>
    <definedName name="DATA17">#REF!</definedName>
    <definedName name="DATA18" localSheetId="8">#REF!</definedName>
    <definedName name="DATA18" localSheetId="7">#REF!</definedName>
    <definedName name="DATA18" localSheetId="6">#REF!</definedName>
    <definedName name="DATA18" localSheetId="9">#REF!</definedName>
    <definedName name="DATA18" localSheetId="10">#REF!</definedName>
    <definedName name="DATA18" localSheetId="14">#REF!</definedName>
    <definedName name="DATA18" localSheetId="0">#REF!</definedName>
    <definedName name="DATA18" localSheetId="5">#REF!</definedName>
    <definedName name="DATA18">#REF!</definedName>
    <definedName name="DATA19" localSheetId="8">#REF!</definedName>
    <definedName name="DATA19" localSheetId="7">#REF!</definedName>
    <definedName name="DATA19" localSheetId="6">#REF!</definedName>
    <definedName name="DATA19" localSheetId="9">#REF!</definedName>
    <definedName name="DATA19" localSheetId="10">#REF!</definedName>
    <definedName name="DATA19" localSheetId="14">#REF!</definedName>
    <definedName name="DATA19" localSheetId="0">#REF!</definedName>
    <definedName name="DATA19" localSheetId="5">#REF!</definedName>
    <definedName name="DATA19">#REF!</definedName>
    <definedName name="DATA2" localSheetId="8">#REF!</definedName>
    <definedName name="DATA2" localSheetId="7">#REF!</definedName>
    <definedName name="DATA2" localSheetId="6">#REF!</definedName>
    <definedName name="DATA2" localSheetId="9">#REF!</definedName>
    <definedName name="DATA2" localSheetId="10">#REF!</definedName>
    <definedName name="DATA2" localSheetId="14">#REF!</definedName>
    <definedName name="DATA2" localSheetId="0">#REF!</definedName>
    <definedName name="DATA2" localSheetId="5">#REF!</definedName>
    <definedName name="DATA2">#REF!</definedName>
    <definedName name="DATA20" localSheetId="8">#REF!</definedName>
    <definedName name="DATA20" localSheetId="7">#REF!</definedName>
    <definedName name="DATA20" localSheetId="6">#REF!</definedName>
    <definedName name="DATA20" localSheetId="9">#REF!</definedName>
    <definedName name="DATA20" localSheetId="10">#REF!</definedName>
    <definedName name="DATA20" localSheetId="14">#REF!</definedName>
    <definedName name="DATA20" localSheetId="0">#REF!</definedName>
    <definedName name="DATA20" localSheetId="5">#REF!</definedName>
    <definedName name="DATA20">#REF!</definedName>
    <definedName name="DATA3" localSheetId="8">#REF!</definedName>
    <definedName name="DATA3" localSheetId="7">#REF!</definedName>
    <definedName name="DATA3" localSheetId="6">#REF!</definedName>
    <definedName name="DATA3" localSheetId="9">#REF!</definedName>
    <definedName name="DATA3" localSheetId="10">#REF!</definedName>
    <definedName name="DATA3" localSheetId="14">#REF!</definedName>
    <definedName name="DATA3" localSheetId="0">#REF!</definedName>
    <definedName name="DATA3" localSheetId="5">#REF!</definedName>
    <definedName name="DATA3">#REF!</definedName>
    <definedName name="DATA4" localSheetId="8">#REF!</definedName>
    <definedName name="DATA4" localSheetId="7">#REF!</definedName>
    <definedName name="DATA4" localSheetId="6">#REF!</definedName>
    <definedName name="DATA4" localSheetId="9">#REF!</definedName>
    <definedName name="DATA4" localSheetId="10">#REF!</definedName>
    <definedName name="DATA4" localSheetId="14">#REF!</definedName>
    <definedName name="DATA4" localSheetId="0">#REF!</definedName>
    <definedName name="DATA4" localSheetId="5">#REF!</definedName>
    <definedName name="DATA4">#REF!</definedName>
    <definedName name="DATA5" localSheetId="8">#REF!</definedName>
    <definedName name="DATA5" localSheetId="7">#REF!</definedName>
    <definedName name="DATA5" localSheetId="6">#REF!</definedName>
    <definedName name="DATA5" localSheetId="9">#REF!</definedName>
    <definedName name="DATA5" localSheetId="10">#REF!</definedName>
    <definedName name="DATA5" localSheetId="14">#REF!</definedName>
    <definedName name="DATA5" localSheetId="0">#REF!</definedName>
    <definedName name="DATA5" localSheetId="5">#REF!</definedName>
    <definedName name="DATA5">#REF!</definedName>
    <definedName name="data5000">'[4]ACTMA Detail'!$N$2:$N$102</definedName>
    <definedName name="DATA6" localSheetId="8">#REF!</definedName>
    <definedName name="DATA6" localSheetId="13">#REF!</definedName>
    <definedName name="DATA6" localSheetId="7">#REF!</definedName>
    <definedName name="DATA6" localSheetId="6">#REF!</definedName>
    <definedName name="DATA6" localSheetId="9">#REF!</definedName>
    <definedName name="DATA6" localSheetId="10">#REF!</definedName>
    <definedName name="DATA6" localSheetId="12">#REF!</definedName>
    <definedName name="DATA6" localSheetId="11">#REF!</definedName>
    <definedName name="DATA6" localSheetId="14">#REF!</definedName>
    <definedName name="DATA6" localSheetId="0">#REF!</definedName>
    <definedName name="DATA6" localSheetId="5">#REF!</definedName>
    <definedName name="DATA6">#REF!</definedName>
    <definedName name="DATA7" localSheetId="8">#REF!</definedName>
    <definedName name="DATA7" localSheetId="13">#REF!</definedName>
    <definedName name="DATA7" localSheetId="7">#REF!</definedName>
    <definedName name="DATA7" localSheetId="6">#REF!</definedName>
    <definedName name="DATA7" localSheetId="9">#REF!</definedName>
    <definedName name="DATA7" localSheetId="10">#REF!</definedName>
    <definedName name="DATA7" localSheetId="12">#REF!</definedName>
    <definedName name="DATA7" localSheetId="11">#REF!</definedName>
    <definedName name="DATA7" localSheetId="14">#REF!</definedName>
    <definedName name="DATA7" localSheetId="0">#REF!</definedName>
    <definedName name="DATA7" localSheetId="5">#REF!</definedName>
    <definedName name="DATA7">#REF!</definedName>
    <definedName name="DATA8" localSheetId="8">#REF!</definedName>
    <definedName name="DATA8" localSheetId="13">#REF!</definedName>
    <definedName name="DATA8" localSheetId="7">#REF!</definedName>
    <definedName name="DATA8" localSheetId="6">#REF!</definedName>
    <definedName name="DATA8" localSheetId="9">#REF!</definedName>
    <definedName name="DATA8" localSheetId="10">#REF!</definedName>
    <definedName name="DATA8" localSheetId="12">#REF!</definedName>
    <definedName name="DATA8" localSheetId="11">#REF!</definedName>
    <definedName name="DATA8" localSheetId="14">#REF!</definedName>
    <definedName name="DATA8" localSheetId="0">#REF!</definedName>
    <definedName name="DATA8" localSheetId="5">#REF!</definedName>
    <definedName name="DATA8">#REF!</definedName>
    <definedName name="DATA9" localSheetId="8">#REF!</definedName>
    <definedName name="DATA9" localSheetId="7">#REF!</definedName>
    <definedName name="DATA9" localSheetId="6">#REF!</definedName>
    <definedName name="DATA9" localSheetId="9">#REF!</definedName>
    <definedName name="DATA9" localSheetId="10">#REF!</definedName>
    <definedName name="DATA9" localSheetId="14">#REF!</definedName>
    <definedName name="DATA9" localSheetId="0">#REF!</definedName>
    <definedName name="DATA9" localSheetId="5">#REF!</definedName>
    <definedName name="DATA9">#REF!</definedName>
    <definedName name="DaytypeBase" localSheetId="7">#REF!</definedName>
    <definedName name="DaytypeBase" localSheetId="6">#REF!</definedName>
    <definedName name="DaytypeBase" localSheetId="9">#REF!</definedName>
    <definedName name="DaytypeBase" localSheetId="10">#REF!</definedName>
    <definedName name="DaytypeBase" localSheetId="0">#REF!</definedName>
    <definedName name="DaytypeBase" localSheetId="5">#REF!</definedName>
    <definedName name="DaytypeBase">#REF!</definedName>
    <definedName name="dec_var" localSheetId="7">#REF!</definedName>
    <definedName name="dec_var" localSheetId="6">#REF!</definedName>
    <definedName name="dec_var" localSheetId="9">#REF!</definedName>
    <definedName name="dec_var" localSheetId="10">#REF!</definedName>
    <definedName name="dec_var" localSheetId="0">#REF!</definedName>
    <definedName name="dec_var" localSheetId="5">#REF!</definedName>
    <definedName name="dec_var">#REF!</definedName>
    <definedName name="DecVar2" localSheetId="7">#REF!</definedName>
    <definedName name="DecVar2" localSheetId="6">#REF!</definedName>
    <definedName name="DecVar2" localSheetId="9">#REF!</definedName>
    <definedName name="DecVar2" localSheetId="10">#REF!</definedName>
    <definedName name="DecVar2" localSheetId="0">#REF!</definedName>
    <definedName name="DecVar2" localSheetId="5">#REF!</definedName>
    <definedName name="DecVar2">#REF!</definedName>
    <definedName name="delivRanks">'[5]r - SupplyCurve'!$H$1</definedName>
    <definedName name="delivRAZone" localSheetId="9">OFFSET('[5]r - SupplyCurve'!$O$4,1,0,[0]!delivRanks,1)</definedName>
    <definedName name="delivRAZone" localSheetId="10">OFFSET('[5]r - SupplyCurve'!$O$4,1,0,[0]!delivRanks,1)</definedName>
    <definedName name="delivRAZone" localSheetId="2">OFFSET('[5]r - SupplyCurve'!$O$4,1,0,delivRanks,1)</definedName>
    <definedName name="delivRAZone">OFFSET('[5]r - SupplyCurve'!$O$4,1,0,delivRanks,1)</definedName>
    <definedName name="delivTypeID" localSheetId="9">OFFSET('[5]r - SupplyCurve'!$C$4,1,0,[0]!delivRanks,1)</definedName>
    <definedName name="delivTypeID" localSheetId="10">OFFSET('[5]r - SupplyCurve'!$C$4,1,0,[0]!delivRanks,1)</definedName>
    <definedName name="delivTypeID" localSheetId="2">OFFSET('[5]r - SupplyCurve'!$C$4,1,0,delivRanks,1)</definedName>
    <definedName name="delivTypeID">OFFSET('[5]r - SupplyCurve'!$C$4,1,0,delivRanks,1)</definedName>
    <definedName name="delivYear" localSheetId="9">OFFSET('[5]r - SupplyCurve'!$BT$4,1,0,[0]!delivRanks,1)</definedName>
    <definedName name="delivYear" localSheetId="10">OFFSET('[5]r - SupplyCurve'!$BT$4,1,0,[0]!delivRanks,1)</definedName>
    <definedName name="delivYear" localSheetId="2">OFFSET('[5]r - SupplyCurve'!$BT$4,1,0,delivRanks,1)</definedName>
    <definedName name="delivYear">OFFSET('[5]r - SupplyCurve'!$BT$4,1,0,delivRanks,1)</definedName>
    <definedName name="dependMW" localSheetId="9">OFFSET('[5]r - SupplyCurve'!$BQ$4,1,0,[0]!delivRanks,1)</definedName>
    <definedName name="dependMW" localSheetId="10">OFFSET('[5]r - SupplyCurve'!$BQ$4,1,0,[0]!delivRanks,1)</definedName>
    <definedName name="dependMW" localSheetId="2">OFFSET('[5]r - SupplyCurve'!$BQ$4,1,0,delivRanks,1)</definedName>
    <definedName name="dependMW">OFFSET('[5]r - SupplyCurve'!$BQ$4,1,0,delivRanks,1)</definedName>
    <definedName name="devicesperparticipantcurrent" localSheetId="7">'[1]Cost Inputs'!#REF!</definedName>
    <definedName name="devicesperparticipantcurrent" localSheetId="6">'[1]Cost Inputs'!#REF!</definedName>
    <definedName name="devicesperparticipantcurrent" localSheetId="9">'[1]Cost Inputs'!#REF!</definedName>
    <definedName name="devicesperparticipantcurrent" localSheetId="10">'[1]Cost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7">'[1]Cost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8">#REF!</definedName>
    <definedName name="DREBA2012" localSheetId="13">#REF!</definedName>
    <definedName name="DREBA2012" localSheetId="7">#REF!</definedName>
    <definedName name="DREBA2012" localSheetId="6">#REF!</definedName>
    <definedName name="DREBA2012" localSheetId="9">#REF!</definedName>
    <definedName name="DREBA2012" localSheetId="10">#REF!</definedName>
    <definedName name="DREBA2012" localSheetId="15">#REF!</definedName>
    <definedName name="DREBA2012" localSheetId="12">#REF!</definedName>
    <definedName name="DREBA2012" localSheetId="11">#REF!</definedName>
    <definedName name="DREBA2012" localSheetId="14">#REF!</definedName>
    <definedName name="DREBA2012" localSheetId="0">#REF!</definedName>
    <definedName name="DREBA2012" localSheetId="5">#REF!</definedName>
    <definedName name="DREBA2012">#REF!</definedName>
    <definedName name="dualcurrent" localSheetId="7">#REF!</definedName>
    <definedName name="dualcurrent" localSheetId="6">#REF!</definedName>
    <definedName name="dualcurrent" localSheetId="9">#REF!</definedName>
    <definedName name="dualcurrent" localSheetId="10">#REF!</definedName>
    <definedName name="dualcurrent" localSheetId="0">#REF!</definedName>
    <definedName name="dualcurrent" localSheetId="5">#REF!</definedName>
    <definedName name="dualcurrent">#REF!</definedName>
    <definedName name="dualnew" localSheetId="7">#REF!</definedName>
    <definedName name="dualnew" localSheetId="6">#REF!</definedName>
    <definedName name="dualnew" localSheetId="9">#REF!</definedName>
    <definedName name="dualnew" localSheetId="10">#REF!</definedName>
    <definedName name="dualnew" localSheetId="0">#REF!</definedName>
    <definedName name="dualnew" localSheetId="5">#REF!</definedName>
    <definedName name="dualnew">#REF!</definedName>
    <definedName name="e" localSheetId="9" hidden="1">{#N/A,#N/A,FALSE,"CTC Summary - EOY";#N/A,#N/A,FALSE,"CTC Summary - Wtavg"}</definedName>
    <definedName name="e" localSheetId="10"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9" hidden="1">{"PI_Data",#N/A,TRUE,"P&amp;I Data"}</definedName>
    <definedName name="ee" localSheetId="10" hidden="1">{"PI_Data",#N/A,TRUE,"P&amp;I Data"}</definedName>
    <definedName name="ee" localSheetId="2" hidden="1">{"PI_Data",#N/A,TRUE,"P&amp;I Data"}</definedName>
    <definedName name="ee" hidden="1">{"PI_Data",#N/A,TRUE,"P&amp;I Data"}</definedName>
    <definedName name="EndMonth">'[6]Program Overview &amp; Inputs'!$C$9</definedName>
    <definedName name="EndYear">'[6]Program Overview &amp; Inputs'!$C$7</definedName>
    <definedName name="EnergyValueResult" localSheetId="7">#REF!</definedName>
    <definedName name="EnergyValueResult" localSheetId="6">#REF!</definedName>
    <definedName name="EnergyValueResult" localSheetId="9">#REF!</definedName>
    <definedName name="EnergyValueResult" localSheetId="10">#REF!</definedName>
    <definedName name="EnergyValueResult" localSheetId="0">#REF!</definedName>
    <definedName name="EnergyValueResult" localSheetId="5">#REF!</definedName>
    <definedName name="EnergyValueResult">#REF!</definedName>
    <definedName name="EnergyValueResult2" localSheetId="7">#REF!</definedName>
    <definedName name="EnergyValueResult2" localSheetId="6">#REF!</definedName>
    <definedName name="EnergyValueResult2" localSheetId="9">#REF!</definedName>
    <definedName name="EnergyValueResult2" localSheetId="10">#REF!</definedName>
    <definedName name="EnergyValueResult2" localSheetId="0">#REF!</definedName>
    <definedName name="EnergyValueResult2" localSheetId="5">#REF!</definedName>
    <definedName name="EnergyValueResult2">#REF!</definedName>
    <definedName name="EngyValueNom" localSheetId="7">#REF!</definedName>
    <definedName name="EngyValueNom" localSheetId="6">#REF!</definedName>
    <definedName name="EngyValueNom" localSheetId="9">#REF!</definedName>
    <definedName name="EngyValueNom" localSheetId="10">#REF!</definedName>
    <definedName name="EngyValueNom" localSheetId="0">#REF!</definedName>
    <definedName name="EngyValueNom" localSheetId="5">#REF!</definedName>
    <definedName name="EngyValueNom">#REF!</definedName>
    <definedName name="EngyValuePV" localSheetId="7">#REF!</definedName>
    <definedName name="EngyValuePV" localSheetId="6">#REF!</definedName>
    <definedName name="EngyValuePV" localSheetId="9">#REF!</definedName>
    <definedName name="EngyValuePV" localSheetId="10">#REF!</definedName>
    <definedName name="EngyValuePV" localSheetId="0">#REF!</definedName>
    <definedName name="EngyValuePV" localSheetId="5">#REF!</definedName>
    <definedName name="EngyValuePV">#REF!</definedName>
    <definedName name="Enhance_Delivery_Channels" localSheetId="8">#REF!</definedName>
    <definedName name="Enhance_Delivery_Channels" localSheetId="7">#REF!</definedName>
    <definedName name="Enhance_Delivery_Channels" localSheetId="6">#REF!</definedName>
    <definedName name="Enhance_Delivery_Channels" localSheetId="9">#REF!</definedName>
    <definedName name="Enhance_Delivery_Channels" localSheetId="10">#REF!</definedName>
    <definedName name="Enhance_Delivery_Channels" localSheetId="14">#REF!</definedName>
    <definedName name="Enhance_Delivery_Channels" localSheetId="0">#REF!</definedName>
    <definedName name="Enhance_Delivery_Channels" localSheetId="5">#REF!</definedName>
    <definedName name="Enhance_Delivery_Channels">#REF!</definedName>
    <definedName name="EnrollmentRampTable" localSheetId="7">[3]Inputs!#REF!</definedName>
    <definedName name="EnrollmentRampTable" localSheetId="6">[3]Inputs!#REF!</definedName>
    <definedName name="EnrollmentRampTable" localSheetId="9">[3]Inputs!#REF!</definedName>
    <definedName name="EnrollmentRampTable" localSheetId="10">[3]Inputs!#REF!</definedName>
    <definedName name="EnrollmentRampTable" localSheetId="0">[3]Inputs!#REF!</definedName>
    <definedName name="EnrollmentRampTable" localSheetId="5">[3]Inputs!#REF!</definedName>
    <definedName name="EnrollmentRampTable">[3]Inputs!#REF!</definedName>
    <definedName name="Ethics_and_Compliance" localSheetId="8">#REF!</definedName>
    <definedName name="Ethics_and_Compliance" localSheetId="7">#REF!</definedName>
    <definedName name="Ethics_and_Compliance" localSheetId="6">#REF!</definedName>
    <definedName name="Ethics_and_Compliance" localSheetId="9">#REF!</definedName>
    <definedName name="Ethics_and_Compliance" localSheetId="10">#REF!</definedName>
    <definedName name="Ethics_and_Compliance" localSheetId="14">#REF!</definedName>
    <definedName name="Ethics_and_Compliance" localSheetId="0">#REF!</definedName>
    <definedName name="Ethics_and_Compliance" localSheetId="5">#REF!</definedName>
    <definedName name="Ethics_and_Compliance">#REF!</definedName>
    <definedName name="EULpct" localSheetId="7">'[1]Cost Inputs'!#REF!</definedName>
    <definedName name="EULpct" localSheetId="6">'[1]Cost Inputs'!#REF!</definedName>
    <definedName name="EULpct" localSheetId="9">'[1]Cost Inputs'!#REF!</definedName>
    <definedName name="EULpct" localSheetId="10">'[1]Cost Inputs'!#REF!</definedName>
    <definedName name="EULpct" localSheetId="0">'[1]Cost Inputs'!#REF!</definedName>
    <definedName name="EULpct" localSheetId="5">'[1]Cost Inputs'!#REF!</definedName>
    <definedName name="EULpct">'[1]Cost Inputs'!#REF!</definedName>
    <definedName name="EULswitch" localSheetId="7">'[1]Cost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9">OFFSET('[5]n - ExistingTx'!$I$5,1,0,[0]!existRanks,1)</definedName>
    <definedName name="existDepend" localSheetId="10">OFFSET('[5]n - ExistingTx'!$I$5,1,0,[0]!existRanks,1)</definedName>
    <definedName name="existDepend" localSheetId="2">OFFSET('[5]n - ExistingTx'!$I$5,1,0,existRanks,1)</definedName>
    <definedName name="existDepend">OFFSET('[5]n - ExistingTx'!$I$5,1,0,existRanks,1)</definedName>
    <definedName name="existRanks">'[5]n - ExistingTx'!$E$1</definedName>
    <definedName name="existRAZone" localSheetId="9">OFFSET('[5]n - ExistingTx'!$N$5,1,0,[0]!existRanks,1)</definedName>
    <definedName name="existRAZone" localSheetId="10">OFFSET('[5]n - ExistingTx'!$N$5,1,0,[0]!existRanks,1)</definedName>
    <definedName name="existRAZone" localSheetId="2">OFFSET('[5]n - ExistingTx'!$N$5,1,0,existRanks,1)</definedName>
    <definedName name="existRAZone">OFFSET('[5]n - ExistingTx'!$N$5,1,0,existRanks,1)</definedName>
    <definedName name="existUpgTime" localSheetId="9">OFFSET('[5]n - ExistingTx'!$CR$5,1,0,[0]!existRanks,1)</definedName>
    <definedName name="existUpgTime" localSheetId="10">OFFSET('[5]n - ExistingTx'!$CR$5,1,0,[0]!existRanks,1)</definedName>
    <definedName name="existUpgTime" localSheetId="2">OFFSET('[5]n - ExistingTx'!$CR$5,1,0,existRanks,1)</definedName>
    <definedName name="existUpgTime">OFFSET('[5]n - ExistingTx'!$CR$5,1,0,existRanks,1)</definedName>
    <definedName name="FactorHighPct">[3]Inputs!$C$28</definedName>
    <definedName name="FactorLowPct">[3]Inputs!$C$27</definedName>
    <definedName name="FirstProgram" localSheetId="7">[3]Summary!#REF!</definedName>
    <definedName name="FirstProgram" localSheetId="6">[3]Summary!#REF!</definedName>
    <definedName name="FirstProgram" localSheetId="9">[3]Summary!#REF!</definedName>
    <definedName name="FirstProgram" localSheetId="10">[3]Summary!#REF!</definedName>
    <definedName name="FirstProgram" localSheetId="0">[3]Summary!#REF!</definedName>
    <definedName name="FirstProgram" localSheetId="5">[3]Summary!#REF!</definedName>
    <definedName name="FirstProgram">[3]Summary!#REF!</definedName>
    <definedName name="FixedAnnualCosts" localSheetId="7">'[1]Cost Inputs'!#REF!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7">#REF!</definedName>
    <definedName name="forwards" localSheetId="6">#REF!</definedName>
    <definedName name="forwards" localSheetId="9">#REF!</definedName>
    <definedName name="forwards" localSheetId="10">#REF!</definedName>
    <definedName name="forwards" localSheetId="0">#REF!</definedName>
    <definedName name="forwards" localSheetId="5">#REF!</definedName>
    <definedName name="forwards">#REF!</definedName>
    <definedName name="FTCcost" localSheetId="7">[3]Inputs!#REF!</definedName>
    <definedName name="FTCcost" localSheetId="6">[3]Inputs!#REF!</definedName>
    <definedName name="FTCcost" localSheetId="0">[3]Inputs!#REF!</definedName>
    <definedName name="FTCcost" localSheetId="5">[3]Inputs!#REF!</definedName>
    <definedName name="FTCcost">[3]Inputs!#REF!</definedName>
    <definedName name="FTEper50000" localSheetId="7">'[1]Cost 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7">'[1]Cost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7">#REF!</definedName>
    <definedName name="FwdPTable" localSheetId="6">#REF!</definedName>
    <definedName name="FwdPTable" localSheetId="9">#REF!</definedName>
    <definedName name="FwdPTable" localSheetId="10">#REF!</definedName>
    <definedName name="FwdPTable" localSheetId="0">#REF!</definedName>
    <definedName name="FwdPTable" localSheetId="5">#REF!</definedName>
    <definedName name="FwdPTable">#REF!</definedName>
    <definedName name="fwdstart" localSheetId="7">#REF!</definedName>
    <definedName name="fwdstart" localSheetId="6">#REF!</definedName>
    <definedName name="fwdstart" localSheetId="9">#REF!</definedName>
    <definedName name="fwdstart" localSheetId="10">#REF!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7">[3]Inputs!#REF!</definedName>
    <definedName name="growthyears" localSheetId="6">[3]Inputs!#REF!</definedName>
    <definedName name="growthyears" localSheetId="9">[3]Inputs!#REF!</definedName>
    <definedName name="growthyears" localSheetId="10">[3]Inputs!#REF!</definedName>
    <definedName name="growthyears" localSheetId="0">[3]Inputs!#REF!</definedName>
    <definedName name="growthyears" localSheetId="5">[3]Inputs!#REF!</definedName>
    <definedName name="growthyears">[3]Inputs!#REF!</definedName>
    <definedName name="Header" localSheetId="7">#REF!</definedName>
    <definedName name="Header" localSheetId="6">#REF!</definedName>
    <definedName name="Header" localSheetId="9">#REF!</definedName>
    <definedName name="Header" localSheetId="10">#REF!</definedName>
    <definedName name="Header" localSheetId="0">#REF!</definedName>
    <definedName name="Header" localSheetId="5">#REF!</definedName>
    <definedName name="Header">#REF!</definedName>
    <definedName name="header_e" localSheetId="7">#REF!</definedName>
    <definedName name="header_e" localSheetId="6">#REF!</definedName>
    <definedName name="header_e" localSheetId="9">#REF!</definedName>
    <definedName name="header_e" localSheetId="10">#REF!</definedName>
    <definedName name="header_e" localSheetId="0">#REF!</definedName>
    <definedName name="header_e" localSheetId="5">#REF!</definedName>
    <definedName name="header_e">#REF!</definedName>
    <definedName name="header_i" localSheetId="7">#REF!</definedName>
    <definedName name="header_i" localSheetId="6">#REF!</definedName>
    <definedName name="header_i" localSheetId="9">#REF!</definedName>
    <definedName name="header_i" localSheetId="10">#REF!</definedName>
    <definedName name="header_i" localSheetId="0">#REF!</definedName>
    <definedName name="header_i" localSheetId="5">#REF!</definedName>
    <definedName name="header_i">#REF!</definedName>
    <definedName name="holidays" localSheetId="7">#REF!</definedName>
    <definedName name="holidays" localSheetId="6">#REF!</definedName>
    <definedName name="holidays" localSheetId="9">#REF!</definedName>
    <definedName name="holidays" localSheetId="10">#REF!</definedName>
    <definedName name="holidays" localSheetId="0">#REF!</definedName>
    <definedName name="holidays" localSheetId="5">#REF!</definedName>
    <definedName name="holidays">#REF!</definedName>
    <definedName name="hostedASP" localSheetId="7">'[1]Cost Inputs'!#REF!</definedName>
    <definedName name="hostedASP" localSheetId="6">'[1]Cost Inputs'!#REF!</definedName>
    <definedName name="hostedASP" localSheetId="9">'[1]Cost Inputs'!#REF!</definedName>
    <definedName name="hostedASP" localSheetId="10">'[1]Cost Inputs'!#REF!</definedName>
    <definedName name="hostedASP" localSheetId="0">'[1]Cost Inputs'!#REF!</definedName>
    <definedName name="hostedASP" localSheetId="5">'[1]Cost Inputs'!#REF!</definedName>
    <definedName name="hostedASP">'[1]Cost Inputs'!#REF!</definedName>
    <definedName name="HRrefyear" localSheetId="7">#REF!</definedName>
    <definedName name="HRrefyear" localSheetId="6">#REF!</definedName>
    <definedName name="HRrefyear" localSheetId="9">#REF!</definedName>
    <definedName name="HRrefyear" localSheetId="10">#REF!</definedName>
    <definedName name="HRrefyear" localSheetId="0">#REF!</definedName>
    <definedName name="HRrefyear" localSheetId="5">#REF!</definedName>
    <definedName name="HRrefyear">#REF!</definedName>
    <definedName name="HRtable">[7]tables!$F$5:$N$16</definedName>
    <definedName name="ImpactHighPct">[3]Inputs!$C$25</definedName>
    <definedName name="ImpactLowPct">[3]Inputs!$C$24</definedName>
    <definedName name="Inception">'[8]BW Inception'!$E:$F</definedName>
    <definedName name="include">'[9]Include column'!$A$2:$A$193</definedName>
    <definedName name="Include?" localSheetId="7">#REF!</definedName>
    <definedName name="Include?" localSheetId="6">#REF!</definedName>
    <definedName name="Include?" localSheetId="9">#REF!</definedName>
    <definedName name="Include?" localSheetId="10">#REF!</definedName>
    <definedName name="Include?" localSheetId="0">#REF!</definedName>
    <definedName name="Include?" localSheetId="5">#REF!</definedName>
    <definedName name="Include?">#REF!</definedName>
    <definedName name="includepls">'[9]Include column'!$N$2:$N$21</definedName>
    <definedName name="includeres" localSheetId="7">#REF!</definedName>
    <definedName name="includeres" localSheetId="6">#REF!</definedName>
    <definedName name="includeres" localSheetId="9">#REF!</definedName>
    <definedName name="includeres" localSheetId="10">#REF!</definedName>
    <definedName name="includeres" localSheetId="0">#REF!</definedName>
    <definedName name="includeres" localSheetId="5">#REF!</definedName>
    <definedName name="includeres">#REF!</definedName>
    <definedName name="IncludeWeekends" localSheetId="7">#REF!</definedName>
    <definedName name="IncludeWeekends" localSheetId="6">#REF!</definedName>
    <definedName name="IncludeWeekends" localSheetId="9">#REF!</definedName>
    <definedName name="IncludeWeekends" localSheetId="10">#REF!</definedName>
    <definedName name="IncludeWeekends" localSheetId="0">#REF!</definedName>
    <definedName name="IncludeWeekends" localSheetId="5">#REF!</definedName>
    <definedName name="IncludeWeekends">#REF!</definedName>
    <definedName name="indexCZ">[10]Dropdowns!$E$4</definedName>
    <definedName name="indexNS">[10]Dropdowns!$E$6</definedName>
    <definedName name="indexUtility">[10]Dropdowns!$E$7</definedName>
    <definedName name="Industries" localSheetId="7">OFFSET(#REF!,,,#REF!)</definedName>
    <definedName name="Industries" localSheetId="6">OFFSET(#REF!,,,#REF!)</definedName>
    <definedName name="Industries" localSheetId="9">OFFSET(#REF!,,,#REF!)</definedName>
    <definedName name="Industries" localSheetId="10">OFFSET(#REF!,,,#REF!)</definedName>
    <definedName name="Industries" localSheetId="0">OFFSET(#REF!,,,#REF!)</definedName>
    <definedName name="Industries" localSheetId="5">OFFSET(#REF!,,,#REF!)</definedName>
    <definedName name="Industries">OFFSET(#REF!,,,#REF!)</definedName>
    <definedName name="IndustryValues" localSheetId="7">OFFSET(#REF!,,,#REF!)</definedName>
    <definedName name="IndustryValues" localSheetId="6">OFFSET(#REF!,,,#REF!)</definedName>
    <definedName name="IndustryValues" localSheetId="9">OFFSET(#REF!,,,#REF!)</definedName>
    <definedName name="IndustryValues" localSheetId="10">OFFSET(#REF!,,,#REF!)</definedName>
    <definedName name="IndustryValues" localSheetId="0">OFFSET(#REF!,,,#REF!)</definedName>
    <definedName name="IndustryValues" localSheetId="5">OFFSET(#REF!,,,#REF!)</definedName>
    <definedName name="IndustryValues">OFFSET(#REF!,,,#REF!)</definedName>
    <definedName name="Inflationrate" localSheetId="7">'[1]Cost Inputs'!#REF!</definedName>
    <definedName name="Inflationrate" localSheetId="6">'[1]Cost Inputs'!#REF!</definedName>
    <definedName name="Inflationrate" localSheetId="9">'[1]Cost Inputs'!#REF!</definedName>
    <definedName name="Inflationrate" localSheetId="10">'[1]Cost Inputs'!#REF!</definedName>
    <definedName name="Inflationrate" localSheetId="0">'[1]Cost Inputs'!#REF!</definedName>
    <definedName name="Inflationrate" localSheetId="5">'[1]Cost Inputs'!#REF!</definedName>
    <definedName name="Inflationrate">'[1]Cost Inputs'!#REF!</definedName>
    <definedName name="inlcudepls" localSheetId="7">#REF!</definedName>
    <definedName name="inlcudepls" localSheetId="6">#REF!</definedName>
    <definedName name="inlcudepls" localSheetId="9">#REF!</definedName>
    <definedName name="inlcudepls" localSheetId="10">#REF!</definedName>
    <definedName name="inlcudepls" localSheetId="0">#REF!</definedName>
    <definedName name="inlcudepls" localSheetId="5">#REF!</definedName>
    <definedName name="inlcudepls">#REF!</definedName>
    <definedName name="Inputs">[11]Inputs!$C$4:$CH$47</definedName>
    <definedName name="July" localSheetId="9" hidden="1">{#N/A,#N/A,FALSE,"CTC Summary - EOY";#N/A,#N/A,FALSE,"CTC Summary - Wtavg"}</definedName>
    <definedName name="July" localSheetId="10"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9" hidden="1">{#N/A,#N/A,FALSE,"CTC Summary - EOY";#N/A,#N/A,FALSE,"CTC Summary - Wtavg"}</definedName>
    <definedName name="June" localSheetId="10"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9" hidden="1">{"PI_Data",#N/A,TRUE,"P&amp;I Data"}</definedName>
    <definedName name="L" localSheetId="10"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8">#REF!</definedName>
    <definedName name="Launch_Refine_Market" localSheetId="13">#REF!</definedName>
    <definedName name="Launch_Refine_Market" localSheetId="7">#REF!</definedName>
    <definedName name="Launch_Refine_Market" localSheetId="6">#REF!</definedName>
    <definedName name="Launch_Refine_Market" localSheetId="9">#REF!</definedName>
    <definedName name="Launch_Refine_Market" localSheetId="10">#REF!</definedName>
    <definedName name="Launch_Refine_Market" localSheetId="14">#REF!</definedName>
    <definedName name="Launch_Refine_Market" localSheetId="0">#REF!</definedName>
    <definedName name="Launch_Refine_Market" localSheetId="5">#REF!</definedName>
    <definedName name="Launch_Refine_Market">#REF!</definedName>
    <definedName name="lcachoose" localSheetId="7">#REF!</definedName>
    <definedName name="lcachoose" localSheetId="6">#REF!</definedName>
    <definedName name="lcachoose" localSheetId="9">#REF!</definedName>
    <definedName name="lcachoose" localSheetId="10">#REF!</definedName>
    <definedName name="lcachoose" localSheetId="0">#REF!</definedName>
    <definedName name="lcachoose" localSheetId="5">#REF!</definedName>
    <definedName name="lcachoose">#REF!</definedName>
    <definedName name="lcas" localSheetId="7">#REF!</definedName>
    <definedName name="lcas" localSheetId="6">#REF!</definedName>
    <definedName name="lcas" localSheetId="9">#REF!</definedName>
    <definedName name="lcas" localSheetId="10">#REF!</definedName>
    <definedName name="lcas" localSheetId="0">#REF!</definedName>
    <definedName name="lcas" localSheetId="5">#REF!</definedName>
    <definedName name="lcas">#REF!</definedName>
    <definedName name="lcastart" localSheetId="7">#REF!</definedName>
    <definedName name="lcastart" localSheetId="6">#REF!</definedName>
    <definedName name="lcastart" localSheetId="9">#REF!</definedName>
    <definedName name="lcastart" localSheetId="10">#REF!</definedName>
    <definedName name="lcastart" localSheetId="0">#REF!</definedName>
    <definedName name="lcastart" localSheetId="5">#REF!</definedName>
    <definedName name="lcastart">#REF!</definedName>
    <definedName name="Life" localSheetId="7">[3]Inputs!#REF!</definedName>
    <definedName name="Life" localSheetId="6">[3]Inputs!#REF!</definedName>
    <definedName name="Life" localSheetId="9">[3]Inputs!#REF!</definedName>
    <definedName name="Life" localSheetId="10">[3]Inputs!#REF!</definedName>
    <definedName name="Life" localSheetId="0">[3]Inputs!#REF!</definedName>
    <definedName name="Life" localSheetId="5">[3]Inputs!#REF!</definedName>
    <definedName name="Life">[3]Inputs!#REF!</definedName>
    <definedName name="limcount" hidden="1">3</definedName>
    <definedName name="lolp_sum" localSheetId="7">#REF!</definedName>
    <definedName name="lolp_sum" localSheetId="6">#REF!</definedName>
    <definedName name="lolp_sum" localSheetId="9">#REF!</definedName>
    <definedName name="lolp_sum" localSheetId="10">#REF!</definedName>
    <definedName name="lolp_sum" localSheetId="0">#REF!</definedName>
    <definedName name="lolp_sum" localSheetId="5">#REF!</definedName>
    <definedName name="lolp_sum">#REF!</definedName>
    <definedName name="LOLPsimBase" localSheetId="7">#REF!</definedName>
    <definedName name="LOLPsimBase" localSheetId="6">#REF!</definedName>
    <definedName name="LOLPsimBase" localSheetId="9">#REF!</definedName>
    <definedName name="LOLPsimBase" localSheetId="10">#REF!</definedName>
    <definedName name="LOLPsimBase" localSheetId="0">#REF!</definedName>
    <definedName name="LOLPsimBase" localSheetId="5">#REF!</definedName>
    <definedName name="LOLPsimBase">#REF!</definedName>
    <definedName name="Losses">[3]Inputs!$I$25</definedName>
    <definedName name="m" localSheetId="9" hidden="1">{"PI_Data",#N/A,TRUE,"P&amp;I Data"}</definedName>
    <definedName name="m" localSheetId="10" hidden="1">{"PI_Data",#N/A,TRUE,"P&amp;I Data"}</definedName>
    <definedName name="m" localSheetId="2" hidden="1">{"PI_Data",#N/A,TRUE,"P&amp;I Data"}</definedName>
    <definedName name="m" hidden="1">{"PI_Data",#N/A,TRUE,"P&amp;I Data"}</definedName>
    <definedName name="MA" localSheetId="7">#REF!</definedName>
    <definedName name="MA" localSheetId="6">#REF!</definedName>
    <definedName name="MA" localSheetId="9">#REF!</definedName>
    <definedName name="MA" localSheetId="10">#REF!</definedName>
    <definedName name="MA" localSheetId="0">#REF!</definedName>
    <definedName name="MA" localSheetId="5">#REF!</definedName>
    <definedName name="MA">#REF!</definedName>
    <definedName name="Manage_AMI" localSheetId="8">#REF!</definedName>
    <definedName name="Manage_AMI" localSheetId="7">#REF!</definedName>
    <definedName name="Manage_AMI" localSheetId="6">#REF!</definedName>
    <definedName name="Manage_AMI" localSheetId="9">#REF!</definedName>
    <definedName name="Manage_AMI" localSheetId="10">#REF!</definedName>
    <definedName name="Manage_AMI" localSheetId="14">#REF!</definedName>
    <definedName name="Manage_AMI" localSheetId="0">#REF!</definedName>
    <definedName name="Manage_AMI" localSheetId="5">#REF!</definedName>
    <definedName name="Manage_AMI">#REF!</definedName>
    <definedName name="MASTERORDER" localSheetId="7">#REF!</definedName>
    <definedName name="MASTERORDER" localSheetId="6">#REF!</definedName>
    <definedName name="MASTERORDER" localSheetId="9">#REF!</definedName>
    <definedName name="MASTERORDER" localSheetId="10">#REF!</definedName>
    <definedName name="MASTERORDER" localSheetId="0">#REF!</definedName>
    <definedName name="MASTERORDER" localSheetId="5">#REF!</definedName>
    <definedName name="MASTERORDER">#REF!</definedName>
    <definedName name="May" localSheetId="9" hidden="1">{#N/A,#N/A,FALSE,"CTC Summary - EOY";#N/A,#N/A,FALSE,"CTC Summary - Wtavg"}</definedName>
    <definedName name="May" localSheetId="10"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7">#REF!</definedName>
    <definedName name="MEDdevicesperparticipantcurrent" localSheetId="6">#REF!</definedName>
    <definedName name="MEDdevicesperparticipantcurrent" localSheetId="9">#REF!</definedName>
    <definedName name="MEDdevicesperparticipantcurrent" localSheetId="10">#REF!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7">#REF!</definedName>
    <definedName name="MEDdevicesperparticipantnew" localSheetId="6">#REF!</definedName>
    <definedName name="MEDdevicesperparticipantnew" localSheetId="9">#REF!</definedName>
    <definedName name="MEDdevicesperparticipantnew" localSheetId="10">#REF!</definedName>
    <definedName name="MEDdevicesperparticipantnew" localSheetId="0">#REF!</definedName>
    <definedName name="MEDdevicesperparticipantnew" localSheetId="5">#REF!</definedName>
    <definedName name="MEDdevicesperparticipantnew">#REF!</definedName>
    <definedName name="MEDpctimpactcurrent" localSheetId="7">#REF!</definedName>
    <definedName name="MEDpctimpactcurrent" localSheetId="6">#REF!</definedName>
    <definedName name="MEDpctimpactcurrent" localSheetId="9">#REF!</definedName>
    <definedName name="MEDpctimpactcurrent" localSheetId="10">#REF!</definedName>
    <definedName name="MEDpctimpactcurrent" localSheetId="0">#REF!</definedName>
    <definedName name="MEDpctimpactcurrent" localSheetId="5">#REF!</definedName>
    <definedName name="MEDpctimpactcurrent">#REF!</definedName>
    <definedName name="MEDpctimpactnew" localSheetId="7">#REF!</definedName>
    <definedName name="MEDpctimpactnew" localSheetId="6">#REF!</definedName>
    <definedName name="MEDpctimpactnew" localSheetId="9">#REF!</definedName>
    <definedName name="MEDpctimpactnew" localSheetId="10">#REF!</definedName>
    <definedName name="MEDpctimpactnew" localSheetId="0">#REF!</definedName>
    <definedName name="MEDpctimpactnew" localSheetId="5">#REF!</definedName>
    <definedName name="MEDpctimpactnew">#REF!</definedName>
    <definedName name="MEDswitchimpactcurrent" localSheetId="7">#REF!</definedName>
    <definedName name="MEDswitchimpactcurrent" localSheetId="6">#REF!</definedName>
    <definedName name="MEDswitchimpactcurrent" localSheetId="9">#REF!</definedName>
    <definedName name="MEDswitchimpactcurrent" localSheetId="10">#REF!</definedName>
    <definedName name="MEDswitchimpactcurrent" localSheetId="0">#REF!</definedName>
    <definedName name="MEDswitchimpactcurrent" localSheetId="5">#REF!</definedName>
    <definedName name="MEDswitchimpactcurrent">#REF!</definedName>
    <definedName name="MEDswitchimpactnew" localSheetId="7">#REF!</definedName>
    <definedName name="MEDswitchimpactnew" localSheetId="6">#REF!</definedName>
    <definedName name="MEDswitchimpactnew" localSheetId="9">#REF!</definedName>
    <definedName name="MEDswitchimpactnew" localSheetId="10">#REF!</definedName>
    <definedName name="MEDswitchimpactnew" localSheetId="0">#REF!</definedName>
    <definedName name="MEDswitchimpactnew" localSheetId="5">#REF!</definedName>
    <definedName name="MEDswitchimpactnew">#REF!</definedName>
    <definedName name="Meet_Financial_Targets" localSheetId="8">#REF!</definedName>
    <definedName name="Meet_Financial_Targets" localSheetId="7">#REF!</definedName>
    <definedName name="Meet_Financial_Targets" localSheetId="6">#REF!</definedName>
    <definedName name="Meet_Financial_Targets" localSheetId="9">#REF!</definedName>
    <definedName name="Meet_Financial_Targets" localSheetId="10">#REF!</definedName>
    <definedName name="Meet_Financial_Targets" localSheetId="14">#REF!</definedName>
    <definedName name="Meet_Financial_Targets" localSheetId="0">#REF!</definedName>
    <definedName name="Meet_Financial_Targets" localSheetId="5">#REF!</definedName>
    <definedName name="Meet_Financial_Targets">#REF!</definedName>
    <definedName name="minUpgFlag" localSheetId="9">OFFSET('[5]t - BundleSupplySortCalcs'!$E$13,1,0,[0]!existRanks,1)</definedName>
    <definedName name="minUpgFlag" localSheetId="10">OFFSET('[5]t - BundleSupplySortCalcs'!$E$13,1,0,[0]!existRanks,1)</definedName>
    <definedName name="minUpgFlag" localSheetId="2">OFFSET('[5]t - BundleSupplySortCalcs'!$E$13,1,0,existRanks,1)</definedName>
    <definedName name="minUpgFlag">OFFSET('[5]t - BundleSupplySortCalcs'!$E$13,1,0,existRanks,1)</definedName>
    <definedName name="Monthlies" localSheetId="7">#REF!</definedName>
    <definedName name="Monthlies" localSheetId="6">#REF!</definedName>
    <definedName name="Monthlies" localSheetId="9">#REF!</definedName>
    <definedName name="Monthlies" localSheetId="10">#REF!</definedName>
    <definedName name="Monthlies" localSheetId="0">#REF!</definedName>
    <definedName name="Monthlies" localSheetId="5">#REF!</definedName>
    <definedName name="Monthlies">#REF!</definedName>
    <definedName name="MonthliesPower" localSheetId="7">#REF!</definedName>
    <definedName name="MonthliesPower" localSheetId="6">#REF!</definedName>
    <definedName name="MonthliesPower" localSheetId="9">#REF!</definedName>
    <definedName name="MonthliesPower" localSheetId="10">#REF!</definedName>
    <definedName name="MonthliesPower" localSheetId="0">#REF!</definedName>
    <definedName name="MonthliesPower" localSheetId="5">#REF!</definedName>
    <definedName name="MonthliesPower">#REF!</definedName>
    <definedName name="monthlyCGshape">[7]tables!$P$5:$Q$16</definedName>
    <definedName name="MPR">[7]tables!$A$5:$B$25</definedName>
    <definedName name="multiplier" localSheetId="7">'[1]Cost Inputs'!#REF!</definedName>
    <definedName name="multiplier" localSheetId="6">'[1]Cost Inputs'!#REF!</definedName>
    <definedName name="multiplier" localSheetId="9">'[1]Cost Inputs'!#REF!</definedName>
    <definedName name="multiplier" localSheetId="10">'[1]Cost Inputs'!#REF!</definedName>
    <definedName name="multiplier" localSheetId="0">'[1]Cost Inputs'!#REF!</definedName>
    <definedName name="multiplier" localSheetId="5">'[1]Cost Inputs'!#REF!</definedName>
    <definedName name="multiplier">'[1]Cost Inputs'!#REF!</definedName>
    <definedName name="New" localSheetId="9" hidden="1">{#N/A,#N/A,FALSE,"CTC Summary - EOY";#N/A,#N/A,FALSE,"CTC Summary - Wtavg"}</definedName>
    <definedName name="New" localSheetId="10"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7">#REF!</definedName>
    <definedName name="newenrollmentpct" localSheetId="6">#REF!</definedName>
    <definedName name="newenrollmentpct" localSheetId="9">#REF!</definedName>
    <definedName name="newenrollmentpct" localSheetId="10">#REF!</definedName>
    <definedName name="newenrollmentpct" localSheetId="0">#REF!</definedName>
    <definedName name="newenrollmentpct" localSheetId="5">#REF!</definedName>
    <definedName name="newenrollmentpct">#REF!</definedName>
    <definedName name="newenrollmentswitch" localSheetId="7">#REF!</definedName>
    <definedName name="newenrollmentswitch" localSheetId="6">#REF!</definedName>
    <definedName name="newenrollmentswitch" localSheetId="9">#REF!</definedName>
    <definedName name="newenrollmentswitch" localSheetId="10">#REF!</definedName>
    <definedName name="newenrollmentswitch" localSheetId="0">#REF!</definedName>
    <definedName name="newenrollmentswitch" localSheetId="5">#REF!</definedName>
    <definedName name="newenrollmentswitch">#REF!</definedName>
    <definedName name="newRanks">'[5]o - NewTx'!$E$1</definedName>
    <definedName name="newTx1Flag" localSheetId="9">OFFSET('[5]t - BundleSupplySortCalcs'!$J$13,1,0,[0]!newRanks,1)</definedName>
    <definedName name="newTx1Flag" localSheetId="10">OFFSET('[5]t - BundleSupplySortCalcs'!$J$13,1,0,[0]!newRanks,1)</definedName>
    <definedName name="newTx1Flag" localSheetId="2">OFFSET('[5]t - BundleSupplySortCalcs'!$J$13,1,0,newRanks,1)</definedName>
    <definedName name="newTx1Flag">OFFSET('[5]t - BundleSupplySortCalcs'!$J$13,1,0,newRanks,1)</definedName>
    <definedName name="newTx2Flag" localSheetId="9">OFFSET('[5]t - BundleSupplySortCalcs'!$K$13,1,0,[0]!newRanks,1)</definedName>
    <definedName name="newTx2Flag" localSheetId="10">OFFSET('[5]t - BundleSupplySortCalcs'!$K$13,1,0,[0]!newRanks,1)</definedName>
    <definedName name="newTx2Flag" localSheetId="2">OFFSET('[5]t - BundleSupplySortCalcs'!$K$13,1,0,newRanks,1)</definedName>
    <definedName name="newTx2Flag">OFFSET('[5]t - BundleSupplySortCalcs'!$K$13,1,0,newRanks,1)</definedName>
    <definedName name="newTxDepend" localSheetId="9">OFFSET('[5]o - NewTx'!$J$5,1,0,[0]!newRanks,1)</definedName>
    <definedName name="newTxDepend" localSheetId="10">OFFSET('[5]o - NewTx'!$J$5,1,0,[0]!newRanks,1)</definedName>
    <definedName name="newTxDepend" localSheetId="2">OFFSET('[5]o - NewTx'!$J$5,1,0,newRanks,1)</definedName>
    <definedName name="newTxDepend">OFFSET('[5]o - NewTx'!$J$5,1,0,newRanks,1)</definedName>
    <definedName name="newTxLosses" localSheetId="9">OFFSET('[5]o - NewTx'!$Q$5,1,0,[0]!newRanks,1)</definedName>
    <definedName name="newTxLosses" localSheetId="10">OFFSET('[5]o - NewTx'!$Q$5,1,0,[0]!newRanks,1)</definedName>
    <definedName name="newTxLosses" localSheetId="2">OFFSET('[5]o - NewTx'!$Q$5,1,0,newRanks,1)</definedName>
    <definedName name="newTxLosses">OFFSET('[5]o - NewTx'!$Q$5,1,0,newRanks,1)</definedName>
    <definedName name="newTxRAZones" localSheetId="9">OFFSET('[5]o - NewTx'!$O$5,1,0,[0]!newRanks,1)</definedName>
    <definedName name="newTxRAZones" localSheetId="10">OFFSET('[5]o - NewTx'!$O$5,1,0,[0]!newRanks,1)</definedName>
    <definedName name="newTxRAZones" localSheetId="2">OFFSET('[5]o - NewTx'!$O$5,1,0,newRanks,1)</definedName>
    <definedName name="newTxRAZones">OFFSET('[5]o - NewTx'!$O$5,1,0,newRanks,1)</definedName>
    <definedName name="nnnnnn">'[4]ACTMA Detail'!$P$2:$P$102</definedName>
    <definedName name="nRow" localSheetId="7">#REF!</definedName>
    <definedName name="nRow" localSheetId="6">#REF!</definedName>
    <definedName name="nRow" localSheetId="9">#REF!</definedName>
    <definedName name="nRow" localSheetId="10">#REF!</definedName>
    <definedName name="nRow" localSheetId="0">#REF!</definedName>
    <definedName name="nRow" localSheetId="5">#REF!</definedName>
    <definedName name="nRow">#REF!</definedName>
    <definedName name="objvalue" localSheetId="7">#REF!</definedName>
    <definedName name="objvalue" localSheetId="6">#REF!</definedName>
    <definedName name="objvalue" localSheetId="9">#REF!</definedName>
    <definedName name="objvalue" localSheetId="10">#REF!</definedName>
    <definedName name="objvalue" localSheetId="0">#REF!</definedName>
    <definedName name="objvalue" localSheetId="5">#REF!</definedName>
    <definedName name="objvalue">#REF!</definedName>
    <definedName name="Objvalue2" localSheetId="7">#REF!</definedName>
    <definedName name="Objvalue2" localSheetId="6">#REF!</definedName>
    <definedName name="Objvalue2" localSheetId="9">#REF!</definedName>
    <definedName name="Objvalue2" localSheetId="10">#REF!</definedName>
    <definedName name="Objvalue2" localSheetId="0">#REF!</definedName>
    <definedName name="Objvalue2" localSheetId="5">#REF!</definedName>
    <definedName name="Objvalue2">#REF!</definedName>
    <definedName name="Orders" localSheetId="8">'[12]ORDERS BW'!$C:$H</definedName>
    <definedName name="Orders" localSheetId="7">'[12]ORDERS BW'!$C:$H</definedName>
    <definedName name="Orders" localSheetId="6">'[12]ORDERS BW'!$C:$H</definedName>
    <definedName name="Orders">'[12]ORDERS BW'!$C:$H</definedName>
    <definedName name="ORDERS2012" localSheetId="7">#REF!</definedName>
    <definedName name="ORDERS2012" localSheetId="6">#REF!</definedName>
    <definedName name="ORDERS2012" localSheetId="9">#REF!</definedName>
    <definedName name="ORDERS2012" localSheetId="10">#REF!</definedName>
    <definedName name="ORDERS2012" localSheetId="0">#REF!</definedName>
    <definedName name="ORDERS2012" localSheetId="5">#REF!</definedName>
    <definedName name="ORDERS2012">#REF!</definedName>
    <definedName name="p" localSheetId="9" hidden="1">{"PI_Data",#N/A,TRUE,"P&amp;I Data"}</definedName>
    <definedName name="p" localSheetId="10"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7">#REF!</definedName>
    <definedName name="pctimpactcurrent" localSheetId="6">#REF!</definedName>
    <definedName name="pctimpactcurrent" localSheetId="9">#REF!</definedName>
    <definedName name="pctimpactcurrent" localSheetId="10">#REF!</definedName>
    <definedName name="pctimpactcurrent" localSheetId="0">#REF!</definedName>
    <definedName name="pctimpactcurrent" localSheetId="5">#REF!</definedName>
    <definedName name="pctimpactcurrent">#REF!</definedName>
    <definedName name="pctimpactfinal" localSheetId="7">#REF!</definedName>
    <definedName name="pctimpactfinal" localSheetId="6">#REF!</definedName>
    <definedName name="pctimpactfinal" localSheetId="9">#REF!</definedName>
    <definedName name="pctimpactfinal" localSheetId="10">#REF!</definedName>
    <definedName name="pctimpactfinal" localSheetId="0">#REF!</definedName>
    <definedName name="pctimpactfinal" localSheetId="5">#REF!</definedName>
    <definedName name="pctimpactfinal">#REF!</definedName>
    <definedName name="pctimpactnew" localSheetId="7">#REF!</definedName>
    <definedName name="pctimpactnew" localSheetId="6">#REF!</definedName>
    <definedName name="pctimpactnew" localSheetId="9">#REF!</definedName>
    <definedName name="pctimpactnew" localSheetId="10">#REF!</definedName>
    <definedName name="pctimpactnew" localSheetId="0">#REF!</definedName>
    <definedName name="pctimpactnew" localSheetId="5">#REF!</definedName>
    <definedName name="pctimpactnew">#REF!</definedName>
    <definedName name="Period" localSheetId="7">#REF!</definedName>
    <definedName name="Period" localSheetId="6">#REF!</definedName>
    <definedName name="Period" localSheetId="9">#REF!</definedName>
    <definedName name="Period" localSheetId="10">#REF!</definedName>
    <definedName name="Period" localSheetId="0">#REF!</definedName>
    <definedName name="Period" localSheetId="5">#REF!</definedName>
    <definedName name="Period">#REF!</definedName>
    <definedName name="PLSAmmHighYrs" localSheetId="7">#REF!</definedName>
    <definedName name="PLSAmmHighYrs" localSheetId="6">#REF!</definedName>
    <definedName name="PLSAmmHighYrs" localSheetId="9">#REF!</definedName>
    <definedName name="PLSAmmHighYrs" localSheetId="10">#REF!</definedName>
    <definedName name="PLSAmmHighYrs" localSheetId="0">#REF!</definedName>
    <definedName name="PLSAmmHighYrs" localSheetId="5">#REF!</definedName>
    <definedName name="PLSAmmHighYrs">#REF!</definedName>
    <definedName name="PLSAmmLowYrs" localSheetId="7">#REF!</definedName>
    <definedName name="PLSAmmLowYrs" localSheetId="6">#REF!</definedName>
    <definedName name="PLSAmmLowYrs" localSheetId="9">#REF!</definedName>
    <definedName name="PLSAmmLowYrs" localSheetId="10">#REF!</definedName>
    <definedName name="PLSAmmLowYrs" localSheetId="0">#REF!</definedName>
    <definedName name="PLSAmmLowYrs" localSheetId="5">#REF!</definedName>
    <definedName name="PLSAmmLowYrs">#REF!</definedName>
    <definedName name="PLSAmYears" localSheetId="7">#REF!</definedName>
    <definedName name="PLSAmYears" localSheetId="6">#REF!</definedName>
    <definedName name="PLSAmYears" localSheetId="9">#REF!</definedName>
    <definedName name="PLSAmYears" localSheetId="10">#REF!</definedName>
    <definedName name="PLSAmYears" localSheetId="0">#REF!</definedName>
    <definedName name="PLSAmYears" localSheetId="5">#REF!</definedName>
    <definedName name="PLSAmYears">#REF!</definedName>
    <definedName name="PLSEquipmentCost" localSheetId="7">#REF!</definedName>
    <definedName name="PLSEquipmentCost" localSheetId="6">#REF!</definedName>
    <definedName name="PLSEquipmentCost" localSheetId="9">#REF!</definedName>
    <definedName name="PLSEquipmentCost" localSheetId="10">#REF!</definedName>
    <definedName name="PLSEquipmentCost" localSheetId="0">#REF!</definedName>
    <definedName name="PLSEquipmentCost" localSheetId="5">#REF!</definedName>
    <definedName name="PLSEquipmentCost">#REF!</definedName>
    <definedName name="PLSIncentive" localSheetId="7">#REF!</definedName>
    <definedName name="PLSIncentive" localSheetId="6">#REF!</definedName>
    <definedName name="PLSIncentive" localSheetId="9">#REF!</definedName>
    <definedName name="PLSIncentive" localSheetId="10">#REF!</definedName>
    <definedName name="PLSIncentive" localSheetId="0">#REF!</definedName>
    <definedName name="PLSIncentive" localSheetId="5">#REF!</definedName>
    <definedName name="PLSIncentive">#REF!</definedName>
    <definedName name="PLSIncentiveHigh" localSheetId="7">#REF!</definedName>
    <definedName name="PLSIncentiveHigh" localSheetId="6">#REF!</definedName>
    <definedName name="PLSIncentiveHigh" localSheetId="9">#REF!</definedName>
    <definedName name="PLSIncentiveHigh" localSheetId="10">#REF!</definedName>
    <definedName name="PLSIncentiveHigh" localSheetId="0">#REF!</definedName>
    <definedName name="PLSIncentiveHigh" localSheetId="5">#REF!</definedName>
    <definedName name="PLSIncentiveHigh">#REF!</definedName>
    <definedName name="PLSIncentiveLow" localSheetId="7">#REF!</definedName>
    <definedName name="PLSIncentiveLow" localSheetId="6">#REF!</definedName>
    <definedName name="PLSIncentiveLow" localSheetId="9">#REF!</definedName>
    <definedName name="PLSIncentiveLow" localSheetId="10">#REF!</definedName>
    <definedName name="PLSIncentiveLow" localSheetId="0">#REF!</definedName>
    <definedName name="PLSIncentiveLow" localSheetId="5">#REF!</definedName>
    <definedName name="PLSIncentiveLow">#REF!</definedName>
    <definedName name="popgrowth" localSheetId="7">[3]Inputs!#REF!</definedName>
    <definedName name="popgrowth" localSheetId="6">[3]Inputs!#REF!</definedName>
    <definedName name="popgrowth" localSheetId="9">[3]Inputs!#REF!</definedName>
    <definedName name="popgrowth" localSheetId="10">[3]Inputs!#REF!</definedName>
    <definedName name="popgrowth" localSheetId="0">[3]Inputs!#REF!</definedName>
    <definedName name="popgrowth" localSheetId="5">[3]Inputs!#REF!</definedName>
    <definedName name="popgrowth">[3]Inputs!#REF!</definedName>
    <definedName name="portfoliotype" localSheetId="7">#REF!</definedName>
    <definedName name="portfoliotype" localSheetId="6">#REF!</definedName>
    <definedName name="portfoliotype" localSheetId="9">#REF!</definedName>
    <definedName name="portfoliotype" localSheetId="10">#REF!</definedName>
    <definedName name="portfoliotype" localSheetId="0">#REF!</definedName>
    <definedName name="portfoliotype" localSheetId="5">#REF!</definedName>
    <definedName name="portfoliotype">#REF!</definedName>
    <definedName name="PositionsTitle" localSheetId="7">#REF!</definedName>
    <definedName name="PositionsTitle" localSheetId="6">#REF!</definedName>
    <definedName name="PositionsTitle" localSheetId="9">#REF!</definedName>
    <definedName name="PositionsTitle" localSheetId="10">#REF!</definedName>
    <definedName name="PositionsTitle" localSheetId="0">#REF!</definedName>
    <definedName name="PositionsTitle" localSheetId="5">#REF!</definedName>
    <definedName name="PositionsTitle">#REF!</definedName>
    <definedName name="pricecount" localSheetId="7">#REF!</definedName>
    <definedName name="pricecount" localSheetId="6">#REF!</definedName>
    <definedName name="pricecount" localSheetId="9">#REF!</definedName>
    <definedName name="pricecount" localSheetId="10">#REF!</definedName>
    <definedName name="pricecount" localSheetId="0">#REF!</definedName>
    <definedName name="pricecount" localSheetId="5">#REF!</definedName>
    <definedName name="pricecount">#REF!</definedName>
    <definedName name="priceout" localSheetId="7">#REF!</definedName>
    <definedName name="priceout" localSheetId="6">#REF!</definedName>
    <definedName name="priceout" localSheetId="9">#REF!</definedName>
    <definedName name="priceout" localSheetId="10">#REF!</definedName>
    <definedName name="priceout" localSheetId="0">#REF!</definedName>
    <definedName name="priceout" localSheetId="5">#REF!</definedName>
    <definedName name="priceout">#REF!</definedName>
    <definedName name="prices" localSheetId="7">#REF!</definedName>
    <definedName name="prices" localSheetId="6">#REF!</definedName>
    <definedName name="prices" localSheetId="9">#REF!</definedName>
    <definedName name="prices" localSheetId="10">#REF!</definedName>
    <definedName name="prices" localSheetId="0">#REF!</definedName>
    <definedName name="prices" localSheetId="5">#REF!</definedName>
    <definedName name="prices">#REF!</definedName>
    <definedName name="PriceTable" localSheetId="7">#REF!</definedName>
    <definedName name="PriceTable" localSheetId="6">#REF!</definedName>
    <definedName name="PriceTable" localSheetId="9">#REF!</definedName>
    <definedName name="PriceTable" localSheetId="10">#REF!</definedName>
    <definedName name="PriceTable" localSheetId="0">#REF!</definedName>
    <definedName name="PriceTable" localSheetId="5">#REF!</definedName>
    <definedName name="PriceTable">#REF!</definedName>
    <definedName name="PriceTable2" localSheetId="7">#REF!</definedName>
    <definedName name="PriceTable2" localSheetId="6">#REF!</definedName>
    <definedName name="PriceTable2" localSheetId="9">#REF!</definedName>
    <definedName name="PriceTable2" localSheetId="10">#REF!</definedName>
    <definedName name="PriceTable2" localSheetId="0">#REF!</definedName>
    <definedName name="PriceTable2" localSheetId="5">#REF!</definedName>
    <definedName name="PriceTable2">#REF!</definedName>
    <definedName name="_xlnm.Print_Area" localSheetId="8">'2022 ILP Exp Carryover'!$B$1:$O$66</definedName>
    <definedName name="_xlnm.Print_Area" localSheetId="13">'2022 ILP Incent Carryover'!$A$1:$N$24</definedName>
    <definedName name="_xlnm.Print_Area" localSheetId="1">'Cover Page'!$A$1:$K$33</definedName>
    <definedName name="_xlnm.Print_Area" localSheetId="7">'DREBA 2018-22'!$B$1:$X$68</definedName>
    <definedName name="_xlnm.Print_Area" localSheetId="6">'DREBA 2023'!$B$1:$S$61</definedName>
    <definedName name="_xlnm.Print_Area" localSheetId="9">'Event Summary '!$A$1:$L$31</definedName>
    <definedName name="_xlnm.Print_Area" localSheetId="10">'Event Summary  (b)'!$A$1:$L$28</definedName>
    <definedName name="_xlnm.Print_Area" localSheetId="3">'Ex Ante LI &amp; Eligibility Stats'!$A$1:$O$19</definedName>
    <definedName name="_xlnm.Print_Area" localSheetId="4">'Ex Post LI &amp; Eligibility Stats'!$A$1:$O$22</definedName>
    <definedName name="_xlnm.Print_Area" localSheetId="15">'Fund Shift Log 2022'!$A$1:$E$21</definedName>
    <definedName name="_xlnm.Print_Area" localSheetId="12">'Incentives 2018-22'!$A$1:$T$22</definedName>
    <definedName name="_xlnm.Print_Area" localSheetId="11">'Incentives 2023'!$A$1:$O$22</definedName>
    <definedName name="_xlnm.Print_Area" localSheetId="14">'ME&amp;O Actual Expenditures'!$A$1:$Q$60</definedName>
    <definedName name="_xlnm.Print_Area" localSheetId="2">'Program MW'!$A$1:$T$65</definedName>
    <definedName name="_xlnm.Print_Area" localSheetId="0">'Report Cover - Confidential'!$A$1:$K$40</definedName>
    <definedName name="_xlnm.Print_Area" localSheetId="5">'TA-TI Distribution'!$A$1:$Y$69</definedName>
    <definedName name="Proglife" localSheetId="7">[3]Inputs!#REF!</definedName>
    <definedName name="Proglife" localSheetId="6">[3]Inputs!#REF!</definedName>
    <definedName name="Proglife" localSheetId="9">[3]Inputs!#REF!</definedName>
    <definedName name="Proglife" localSheetId="10">[3]Inputs!#REF!</definedName>
    <definedName name="Proglife" localSheetId="0">[3]Inputs!#REF!</definedName>
    <definedName name="Proglife" localSheetId="5">[3]Inputs!#REF!</definedName>
    <definedName name="Proglife">[3]Inputs!#REF!</definedName>
    <definedName name="ProgramRow" localSheetId="7">[3]Summary!#REF!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7">'[1]Cost Inputs'!#REF!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7">'[1]Cost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'[13]Market Data Pasted'!$A$7:$D$367</definedName>
    <definedName name="qwer" localSheetId="9" hidden="1">{"PI_Data",#N/A,TRUE,"P&amp;I Data"}</definedName>
    <definedName name="qwer" localSheetId="10" hidden="1">{"PI_Data",#N/A,TRUE,"P&amp;I Data"}</definedName>
    <definedName name="qwer" localSheetId="2" hidden="1">{"PI_Data",#N/A,TRUE,"P&amp;I Data"}</definedName>
    <definedName name="qwer" hidden="1">{"PI_Data",#N/A,TRUE,"P&amp;I Data"}</definedName>
    <definedName name="Reliability_Expectations" localSheetId="8">#REF!</definedName>
    <definedName name="Reliability_Expectations" localSheetId="13">#REF!</definedName>
    <definedName name="Reliability_Expectations" localSheetId="7">#REF!</definedName>
    <definedName name="Reliability_Expectations" localSheetId="6">#REF!</definedName>
    <definedName name="Reliability_Expectations" localSheetId="9">#REF!</definedName>
    <definedName name="Reliability_Expectations" localSheetId="10">#REF!</definedName>
    <definedName name="Reliability_Expectations" localSheetId="12">#REF!</definedName>
    <definedName name="Reliability_Expectations" localSheetId="11">#REF!</definedName>
    <definedName name="Reliability_Expectations" localSheetId="14">#REF!</definedName>
    <definedName name="Reliability_Expectations" localSheetId="0">#REF!</definedName>
    <definedName name="Reliability_Expectations" localSheetId="5">#REF!</definedName>
    <definedName name="Reliability_Expectations">#REF!</definedName>
    <definedName name="replenishyears" localSheetId="7">'[1]Cost Inputs'!#REF!</definedName>
    <definedName name="replenishyears" localSheetId="6">'[1]Cost Inputs'!#REF!</definedName>
    <definedName name="replenishyears" localSheetId="9">'[1]Cost Inputs'!#REF!</definedName>
    <definedName name="replenishyears" localSheetId="10">'[1]Cost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7">'[1]Cost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7">'[1]Cost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7">'[1]Cost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7">#REF!</definedName>
    <definedName name="RESdualcurrent" localSheetId="6">#REF!</definedName>
    <definedName name="RESdualcurrent" localSheetId="9">#REF!</definedName>
    <definedName name="RESdualcurrent" localSheetId="10">#REF!</definedName>
    <definedName name="RESdualcurrent" localSheetId="0">#REF!</definedName>
    <definedName name="RESdualcurrent" localSheetId="5">#REF!</definedName>
    <definedName name="RESdualcurrent">#REF!</definedName>
    <definedName name="RESdualnew" localSheetId="7">#REF!</definedName>
    <definedName name="RESdualnew" localSheetId="6">#REF!</definedName>
    <definedName name="RESdualnew" localSheetId="9">#REF!</definedName>
    <definedName name="RESdualnew" localSheetId="10">#REF!</definedName>
    <definedName name="RESdualnew" localSheetId="0">#REF!</definedName>
    <definedName name="RESdualnew" localSheetId="5">#REF!</definedName>
    <definedName name="RESdualnew">#REF!</definedName>
    <definedName name="ReserveMargin">[3]Inputs!$I$28</definedName>
    <definedName name="RESPCT1stinstallcost" localSheetId="7">'[1]Cost Inputs'!#REF!</definedName>
    <definedName name="RESPCT1stinstallcost" localSheetId="6">'[1]Cost Inputs'!#REF!</definedName>
    <definedName name="RESPCT1stinstallcost" localSheetId="9">'[1]Cost Inputs'!#REF!</definedName>
    <definedName name="RESPCT1stinstallcost" localSheetId="10">'[1]Cost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7">'[1]Cost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7">'[1]Cost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[14]Inputs!$D$37</definedName>
    <definedName name="RESPCTappointmentpercent" localSheetId="7">'[1]Cost Inputs'!#REF!</definedName>
    <definedName name="RESPCTappointmentpercent" localSheetId="6">'[1]Cost Inputs'!#REF!</definedName>
    <definedName name="RESPCTappointmentpercent" localSheetId="9">'[1]Cost Inputs'!#REF!</definedName>
    <definedName name="RESPCTappointmentpercent" localSheetId="10">'[1]Cost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7">'[1]Cost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7">'[1]Cost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7">'[1]Cost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7">#REF!</definedName>
    <definedName name="RESpctimpactcurrent" localSheetId="6">#REF!</definedName>
    <definedName name="RESpctimpactcurrent" localSheetId="9">#REF!</definedName>
    <definedName name="RESpctimpactcurrent" localSheetId="10">#REF!</definedName>
    <definedName name="RESpctimpactcurrent" localSheetId="0">#REF!</definedName>
    <definedName name="RESpctimpactcurrent" localSheetId="5">#REF!</definedName>
    <definedName name="RESpctimpactcurrent">#REF!</definedName>
    <definedName name="RESpctimpactnew" localSheetId="7">#REF!</definedName>
    <definedName name="RESpctimpactnew" localSheetId="6">#REF!</definedName>
    <definedName name="RESpctimpactnew" localSheetId="9">#REF!</definedName>
    <definedName name="RESpctimpactnew" localSheetId="10">#REF!</definedName>
    <definedName name="RESpctimpactnew" localSheetId="0">#REF!</definedName>
    <definedName name="RESpctimpactnew" localSheetId="5">#REF!</definedName>
    <definedName name="RESpctimpactnew">#REF!</definedName>
    <definedName name="RESPCTincentive" localSheetId="7">'[1]Cost Inputs'!#REF!</definedName>
    <definedName name="RESPCTincentive" localSheetId="6">'[1]Cost Inputs'!#REF!</definedName>
    <definedName name="RESPCTincentive" localSheetId="9">'[1]Cost Inputs'!#REF!</definedName>
    <definedName name="RESPCTincentive" localSheetId="10">'[1]Cost Inputs'!#REF!</definedName>
    <definedName name="RESPCTincentive" localSheetId="0">'[1]Cost Inputs'!#REF!</definedName>
    <definedName name="RESPCTincentive" localSheetId="5">'[1]Cost Inputs'!#REF!</definedName>
    <definedName name="RESPCTincentive">'[1]Cost Inputs'!#REF!</definedName>
    <definedName name="RESPCTinspectioncost" localSheetId="7">'[1]Cost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[14]Inputs!$C$37</definedName>
    <definedName name="RESswitchappointmentpercent" localSheetId="7">'[1]Cost Inputs'!#REF!</definedName>
    <definedName name="RESswitchappointmentpercent" localSheetId="6">'[1]Cost Inputs'!#REF!</definedName>
    <definedName name="RESswitchappointmentpercent" localSheetId="9">'[1]Cost Inputs'!#REF!</definedName>
    <definedName name="RESswitchappointmentpercent" localSheetId="10">'[1]Cost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7">'[1]Cost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7">'[1]Cost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7">'[1]Cost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7">#REF!</definedName>
    <definedName name="RESswitchimpactcurrent" localSheetId="6">#REF!</definedName>
    <definedName name="RESswitchimpactcurrent" localSheetId="9">#REF!</definedName>
    <definedName name="RESswitchimpactcurrent" localSheetId="10">#REF!</definedName>
    <definedName name="RESswitchimpactcurrent" localSheetId="0">#REF!</definedName>
    <definedName name="RESswitchimpactcurrent" localSheetId="5">#REF!</definedName>
    <definedName name="RESswitchimpactcurrent">#REF!</definedName>
    <definedName name="RESswitchimpactnew" localSheetId="7">#REF!</definedName>
    <definedName name="RESswitchimpactnew" localSheetId="6">#REF!</definedName>
    <definedName name="RESswitchimpactnew" localSheetId="9">#REF!</definedName>
    <definedName name="RESswitchimpactnew" localSheetId="10">#REF!</definedName>
    <definedName name="RESswitchimpactnew" localSheetId="0">#REF!</definedName>
    <definedName name="RESswitchimpactnew" localSheetId="5">#REF!</definedName>
    <definedName name="RESswitchimpactnew">#REF!</definedName>
    <definedName name="RESswitchincentive" localSheetId="7">'[1]Cost Inputs'!#REF!</definedName>
    <definedName name="RESswitchincentive" localSheetId="6">'[1]Cost Inputs'!#REF!</definedName>
    <definedName name="RESswitchincentive" localSheetId="9">'[1]Cost Inputs'!#REF!</definedName>
    <definedName name="RESswitchincentive" localSheetId="10">'[1]Cost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7">'[1]Cost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7">#REF!</definedName>
    <definedName name="rngTitle" localSheetId="6">#REF!</definedName>
    <definedName name="rngTitle" localSheetId="9">#REF!</definedName>
    <definedName name="rngTitle" localSheetId="10">#REF!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7">#REF!</definedName>
    <definedName name="Saved" localSheetId="6">#REF!</definedName>
    <definedName name="Saved" localSheetId="9">#REF!</definedName>
    <definedName name="Saved" localSheetId="10">#REF!</definedName>
    <definedName name="Saved" localSheetId="0">#REF!</definedName>
    <definedName name="Saved" localSheetId="5">#REF!</definedName>
    <definedName name="Saved">#REF!</definedName>
    <definedName name="Scenario" localSheetId="7">[3]Inputs!#REF!</definedName>
    <definedName name="Scenario" localSheetId="6">[3]Inputs!#REF!</definedName>
    <definedName name="Scenario" localSheetId="9">[3]Inputs!#REF!</definedName>
    <definedName name="Scenario" localSheetId="10">[3]Inputs!#REF!</definedName>
    <definedName name="Scenario" localSheetId="0">[3]Inputs!#REF!</definedName>
    <definedName name="Scenario" localSheetId="5">[3]Inputs!#REF!</definedName>
    <definedName name="Scenario">[3]Inputs!#REF!</definedName>
    <definedName name="ScenarioInputsTable" localSheetId="7">#REF!</definedName>
    <definedName name="ScenarioInputsTable" localSheetId="6">#REF!</definedName>
    <definedName name="ScenarioInputsTable" localSheetId="9">#REF!</definedName>
    <definedName name="ScenarioInputsTable" localSheetId="10">#REF!</definedName>
    <definedName name="ScenarioInputsTable" localSheetId="0">#REF!</definedName>
    <definedName name="ScenarioInputsTable" localSheetId="5">#REF!</definedName>
    <definedName name="ScenarioInputsTable">#REF!</definedName>
    <definedName name="ScenarioList" localSheetId="7">#REF!</definedName>
    <definedName name="ScenarioList" localSheetId="6">#REF!</definedName>
    <definedName name="ScenarioList" localSheetId="9">#REF!</definedName>
    <definedName name="ScenarioList" localSheetId="10">#REF!</definedName>
    <definedName name="ScenarioList" localSheetId="0">#REF!</definedName>
    <definedName name="ScenarioList" localSheetId="5">#REF!</definedName>
    <definedName name="ScenarioList">#REF!</definedName>
    <definedName name="Sectors" localSheetId="7">OFFSET(#REF!,,,#REF!)</definedName>
    <definedName name="Sectors" localSheetId="6">OFFSET(#REF!,,,#REF!)</definedName>
    <definedName name="Sectors" localSheetId="9">OFFSET(#REF!,,,#REF!)</definedName>
    <definedName name="Sectors" localSheetId="10">OFFSET(#REF!,,,#REF!)</definedName>
    <definedName name="Sectors" localSheetId="0">OFFSET(#REF!,,,#REF!)</definedName>
    <definedName name="Sectors" localSheetId="5">OFFSET(#REF!,,,#REF!)</definedName>
    <definedName name="Sectors">OFFSET(#REF!,,,#REF!)</definedName>
    <definedName name="SectorValues" localSheetId="7">OFFSET(#REF!,,,#REF!)</definedName>
    <definedName name="SectorValues" localSheetId="6">OFFSET(#REF!,,,#REF!)</definedName>
    <definedName name="SectorValues" localSheetId="9">OFFSET(#REF!,,,#REF!)</definedName>
    <definedName name="SectorValues" localSheetId="10">OFFSET(#REF!,,,#REF!)</definedName>
    <definedName name="SectorValues" localSheetId="0">OFFSET(#REF!,,,#REF!)</definedName>
    <definedName name="SectorValues" localSheetId="5">OFFSET(#REF!,,,#REF!)</definedName>
    <definedName name="SectorValues">OFFSET(#REF!,,,#REF!)</definedName>
    <definedName name="seg1Losses" localSheetId="9">OFFSET('[5]n - ExistingTx'!$O$5,1,0,[0]!existRanks,1)</definedName>
    <definedName name="seg1Losses" localSheetId="10">OFFSET('[5]n - ExistingTx'!$O$5,1,0,[0]!existRanks,1)</definedName>
    <definedName name="seg1Losses" localSheetId="2">OFFSET('[5]n - ExistingTx'!$O$5,1,0,existRanks,1)</definedName>
    <definedName name="seg1Losses">OFFSET('[5]n - ExistingTx'!$O$5,1,0,existRanks,1)</definedName>
    <definedName name="seg2Losses" localSheetId="9">OFFSET('[5]n - ExistingTx'!$Q$5,1,0,[0]!existRanks,1)</definedName>
    <definedName name="seg2Losses" localSheetId="10">OFFSET('[5]n - ExistingTx'!$Q$5,1,0,[0]!existRanks,1)</definedName>
    <definedName name="seg2Losses" localSheetId="2">OFFSET('[5]n - ExistingTx'!$Q$5,1,0,existRanks,1)</definedName>
    <definedName name="seg2Losses">OFFSET('[5]n - ExistingTx'!$Q$5,1,0,existRanks,1)</definedName>
    <definedName name="sencount" hidden="1">3</definedName>
    <definedName name="SMLdevicesperparticipantcurrent" localSheetId="7">#REF!</definedName>
    <definedName name="SMLdevicesperparticipantcurrent" localSheetId="6">#REF!</definedName>
    <definedName name="SMLdevicesperparticipantcurrent" localSheetId="9">#REF!</definedName>
    <definedName name="SMLdevicesperparticipantcurrent" localSheetId="10">#REF!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7">#REF!</definedName>
    <definedName name="SMLdevicesperparticipantnew" localSheetId="6">#REF!</definedName>
    <definedName name="SMLdevicesperparticipantnew" localSheetId="9">#REF!</definedName>
    <definedName name="SMLdevicesperparticipantnew" localSheetId="10">#REF!</definedName>
    <definedName name="SMLdevicesperparticipantnew" localSheetId="0">#REF!</definedName>
    <definedName name="SMLdevicesperparticipantnew" localSheetId="5">#REF!</definedName>
    <definedName name="SMLdevicesperparticipantnew">#REF!</definedName>
    <definedName name="SMLpctimpactcurrent" localSheetId="7">#REF!</definedName>
    <definedName name="SMLpctimpactcurrent" localSheetId="6">#REF!</definedName>
    <definedName name="SMLpctimpactcurrent" localSheetId="9">#REF!</definedName>
    <definedName name="SMLpctimpactcurrent" localSheetId="10">#REF!</definedName>
    <definedName name="SMLpctimpactcurrent" localSheetId="0">#REF!</definedName>
    <definedName name="SMLpctimpactcurrent" localSheetId="5">#REF!</definedName>
    <definedName name="SMLpctimpactcurrent">#REF!</definedName>
    <definedName name="SMLpctimpactnew" localSheetId="7">#REF!</definedName>
    <definedName name="SMLpctimpactnew" localSheetId="6">#REF!</definedName>
    <definedName name="SMLpctimpactnew" localSheetId="9">#REF!</definedName>
    <definedName name="SMLpctimpactnew" localSheetId="10">#REF!</definedName>
    <definedName name="SMLpctimpactnew" localSheetId="0">#REF!</definedName>
    <definedName name="SMLpctimpactnew" localSheetId="5">#REF!</definedName>
    <definedName name="SMLpctimpactnew">#REF!</definedName>
    <definedName name="SMLswitchimpactcurrent" localSheetId="7">#REF!</definedName>
    <definedName name="SMLswitchimpactcurrent" localSheetId="6">#REF!</definedName>
    <definedName name="SMLswitchimpactcurrent" localSheetId="9">#REF!</definedName>
    <definedName name="SMLswitchimpactcurrent" localSheetId="10">#REF!</definedName>
    <definedName name="SMLswitchimpactcurrent" localSheetId="0">#REF!</definedName>
    <definedName name="SMLswitchimpactcurrent" localSheetId="5">#REF!</definedName>
    <definedName name="SMLswitchimpactcurrent">#REF!</definedName>
    <definedName name="SMLswitchimpactnew" localSheetId="7">#REF!</definedName>
    <definedName name="SMLswitchimpactnew" localSheetId="6">#REF!</definedName>
    <definedName name="SMLswitchimpactnew" localSheetId="9">#REF!</definedName>
    <definedName name="SMLswitchimpactnew" localSheetId="10">#REF!</definedName>
    <definedName name="SMLswitchimpactnew" localSheetId="0">#REF!</definedName>
    <definedName name="SMLswitchimpactnew" localSheetId="5">#REF!</definedName>
    <definedName name="SMLswitchimpactnew">#REF!</definedName>
    <definedName name="softwaremaintenance" localSheetId="7">'[1]Cost Inputs'!#REF!</definedName>
    <definedName name="softwaremaintenance" localSheetId="6">'[1]Cost Inputs'!#REF!</definedName>
    <definedName name="softwaremaintenance" localSheetId="9">'[1]Cost Inputs'!#REF!</definedName>
    <definedName name="softwaremaintenance" localSheetId="10">'[1]Cost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9">#REF!</definedName>
    <definedName name="ss" localSheetId="10">#REF!</definedName>
    <definedName name="ss" localSheetId="0">#REF!</definedName>
    <definedName name="ss">#REF!</definedName>
    <definedName name="sss" localSheetId="9" hidden="1">{"PI_Data",#N/A,TRUE,"P&amp;I Data"}</definedName>
    <definedName name="sss" localSheetId="10" hidden="1">{"PI_Data",#N/A,TRUE,"P&amp;I Data"}</definedName>
    <definedName name="sss" hidden="1">{"PI_Data",#N/A,TRUE,"P&amp;I Data"}</definedName>
    <definedName name="Stabilization_Customer_Base" localSheetId="8">#REF!</definedName>
    <definedName name="Stabilization_Customer_Base" localSheetId="13">#REF!</definedName>
    <definedName name="Stabilization_Customer_Base" localSheetId="7">#REF!</definedName>
    <definedName name="Stabilization_Customer_Base" localSheetId="6">#REF!</definedName>
    <definedName name="Stabilization_Customer_Base" localSheetId="9">#REF!</definedName>
    <definedName name="Stabilization_Customer_Base" localSheetId="10">#REF!</definedName>
    <definedName name="Stabilization_Customer_Base" localSheetId="12">#REF!</definedName>
    <definedName name="Stabilization_Customer_Base" localSheetId="11">#REF!</definedName>
    <definedName name="Stabilization_Customer_Base" localSheetId="14">#REF!</definedName>
    <definedName name="Stabilization_Customer_Base" localSheetId="0">#REF!</definedName>
    <definedName name="Stabilization_Customer_Base" localSheetId="5">#REF!</definedName>
    <definedName name="Stabilization_Customer_Base">#REF!</definedName>
    <definedName name="start" localSheetId="7">[3]Inputs!#REF!</definedName>
    <definedName name="start" localSheetId="6">[3]Inputs!#REF!</definedName>
    <definedName name="start" localSheetId="9">[3]Inputs!#REF!</definedName>
    <definedName name="start" localSheetId="10">[3]Inputs!#REF!</definedName>
    <definedName name="start" localSheetId="0">[3]Inputs!#REF!</definedName>
    <definedName name="start" localSheetId="5">[3]Inputs!#REF!</definedName>
    <definedName name="start">[3]Inputs!#REF!</definedName>
    <definedName name="StartMonth">'[6]Program Overview &amp; Inputs'!$C$8</definedName>
    <definedName name="StartYear">'[6]Program Overview &amp; Inputs'!$C$6</definedName>
    <definedName name="Stocks" localSheetId="7">OFFSET(#REF!,,,#REF!)</definedName>
    <definedName name="Stocks" localSheetId="6">OFFSET(#REF!,,,#REF!)</definedName>
    <definedName name="Stocks" localSheetId="9">OFFSET(#REF!,,,#REF!)</definedName>
    <definedName name="Stocks" localSheetId="10">OFFSET(#REF!,,,#REF!)</definedName>
    <definedName name="Stocks" localSheetId="0">OFFSET(#REF!,,,#REF!)</definedName>
    <definedName name="Stocks" localSheetId="5">OFFSET(#REF!,,,#REF!)</definedName>
    <definedName name="Stocks">OFFSET(#REF!,,,#REF!)</definedName>
    <definedName name="StockValues" localSheetId="7">OFFSET(#REF!,,,#REF!)</definedName>
    <definedName name="StockValues" localSheetId="6">OFFSET(#REF!,,,#REF!)</definedName>
    <definedName name="StockValues" localSheetId="9">OFFSET(#REF!,,,#REF!)</definedName>
    <definedName name="StockValues" localSheetId="10">OFFSET(#REF!,,,#REF!)</definedName>
    <definedName name="StockValues" localSheetId="0">OFFSET(#REF!,,,#REF!)</definedName>
    <definedName name="StockValues" localSheetId="5">OFFSET(#REF!,,,#REF!)</definedName>
    <definedName name="StockValues">OFFSET(#REF!,,,#REF!)</definedName>
    <definedName name="Submital" localSheetId="7">#REF!</definedName>
    <definedName name="Submital" localSheetId="6">#REF!</definedName>
    <definedName name="Submital" localSheetId="9">#REF!</definedName>
    <definedName name="Submital" localSheetId="10">#REF!</definedName>
    <definedName name="Submital" localSheetId="0">#REF!</definedName>
    <definedName name="Submital" localSheetId="5">#REF!</definedName>
    <definedName name="Submital">#REF!</definedName>
    <definedName name="switchimpactcurrent" localSheetId="7">#REF!</definedName>
    <definedName name="switchimpactcurrent" localSheetId="6">#REF!</definedName>
    <definedName name="switchimpactcurrent" localSheetId="9">#REF!</definedName>
    <definedName name="switchimpactcurrent" localSheetId="10">#REF!</definedName>
    <definedName name="switchimpactcurrent" localSheetId="0">#REF!</definedName>
    <definedName name="switchimpactcurrent" localSheetId="5">#REF!</definedName>
    <definedName name="switchimpactcurrent">#REF!</definedName>
    <definedName name="switchimpactfinal" localSheetId="7">#REF!</definedName>
    <definedName name="switchimpactfinal" localSheetId="6">#REF!</definedName>
    <definedName name="switchimpactfinal" localSheetId="9">#REF!</definedName>
    <definedName name="switchimpactfinal" localSheetId="10">#REF!</definedName>
    <definedName name="switchimpactfinal" localSheetId="0">#REF!</definedName>
    <definedName name="switchimpactfinal" localSheetId="5">#REF!</definedName>
    <definedName name="switchimpactfinal">#REF!</definedName>
    <definedName name="switchimpactnew" localSheetId="7">#REF!</definedName>
    <definedName name="switchimpactnew" localSheetId="6">#REF!</definedName>
    <definedName name="switchimpactnew" localSheetId="9">#REF!</definedName>
    <definedName name="switchimpactnew" localSheetId="10">#REF!</definedName>
    <definedName name="switchimpactnew" localSheetId="0">#REF!</definedName>
    <definedName name="switchimpactnew" localSheetId="5">#REF!</definedName>
    <definedName name="switchimpactnew">#REF!</definedName>
    <definedName name="swithimpactcurrent" localSheetId="7">#REF!</definedName>
    <definedName name="swithimpactcurrent" localSheetId="6">#REF!</definedName>
    <definedName name="swithimpactcurrent" localSheetId="9">#REF!</definedName>
    <definedName name="swithimpactcurrent" localSheetId="10">#REF!</definedName>
    <definedName name="swithimpactcurrent" localSheetId="0">#REF!</definedName>
    <definedName name="swithimpactcurrent" localSheetId="5">#REF!</definedName>
    <definedName name="swithimpactcurrent">#REF!</definedName>
    <definedName name="Systemcommunication" localSheetId="7">'[1]Cost Inputs'!#REF!</definedName>
    <definedName name="Systemcommunication" localSheetId="6">'[1]Cost Inputs'!#REF!</definedName>
    <definedName name="Systemcommunication" localSheetId="9">'[1]Cost Inputs'!#REF!</definedName>
    <definedName name="Systemcommunication" localSheetId="10">'[1]Cost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8">#REF!</definedName>
    <definedName name="TEST0" localSheetId="13">#REF!</definedName>
    <definedName name="TEST0" localSheetId="7">#REF!</definedName>
    <definedName name="TEST0" localSheetId="6">#REF!</definedName>
    <definedName name="TEST0" localSheetId="9">#REF!</definedName>
    <definedName name="TEST0" localSheetId="10">#REF!</definedName>
    <definedName name="TEST0" localSheetId="12">#REF!</definedName>
    <definedName name="TEST0" localSheetId="11">#REF!</definedName>
    <definedName name="TEST0" localSheetId="14">#REF!</definedName>
    <definedName name="TEST0" localSheetId="0">#REF!</definedName>
    <definedName name="TEST0" localSheetId="5">#REF!</definedName>
    <definedName name="TEST0">#REF!</definedName>
    <definedName name="TEST1" localSheetId="8">#REF!</definedName>
    <definedName name="TEST1" localSheetId="13">#REF!</definedName>
    <definedName name="TEST1" localSheetId="7">#REF!</definedName>
    <definedName name="TEST1" localSheetId="6">#REF!</definedName>
    <definedName name="TEST1" localSheetId="9">#REF!</definedName>
    <definedName name="TEST1" localSheetId="10">#REF!</definedName>
    <definedName name="TEST1" localSheetId="12">#REF!</definedName>
    <definedName name="TEST1" localSheetId="11">#REF!</definedName>
    <definedName name="TEST1" localSheetId="14">#REF!</definedName>
    <definedName name="TEST1" localSheetId="0">#REF!</definedName>
    <definedName name="TEST1" localSheetId="5">#REF!</definedName>
    <definedName name="TEST1">#REF!</definedName>
    <definedName name="TEST10" localSheetId="8">#REF!</definedName>
    <definedName name="TEST10" localSheetId="7">#REF!</definedName>
    <definedName name="TEST10" localSheetId="6">#REF!</definedName>
    <definedName name="TEST10" localSheetId="9">#REF!</definedName>
    <definedName name="TEST10" localSheetId="10">#REF!</definedName>
    <definedName name="TEST10" localSheetId="14">#REF!</definedName>
    <definedName name="TEST10" localSheetId="0">#REF!</definedName>
    <definedName name="TEST10" localSheetId="5">#REF!</definedName>
    <definedName name="TEST10">#REF!</definedName>
    <definedName name="TEST11" localSheetId="8">#REF!</definedName>
    <definedName name="TEST11" localSheetId="7">#REF!</definedName>
    <definedName name="TEST11" localSheetId="6">#REF!</definedName>
    <definedName name="TEST11" localSheetId="9">#REF!</definedName>
    <definedName name="TEST11" localSheetId="10">#REF!</definedName>
    <definedName name="TEST11" localSheetId="14">#REF!</definedName>
    <definedName name="TEST11" localSheetId="0">#REF!</definedName>
    <definedName name="TEST11" localSheetId="5">#REF!</definedName>
    <definedName name="TEST11">#REF!</definedName>
    <definedName name="TEST12" localSheetId="8">#REF!</definedName>
    <definedName name="TEST12" localSheetId="7">#REF!</definedName>
    <definedName name="TEST12" localSheetId="6">#REF!</definedName>
    <definedName name="TEST12" localSheetId="9">#REF!</definedName>
    <definedName name="TEST12" localSheetId="10">#REF!</definedName>
    <definedName name="TEST12" localSheetId="14">#REF!</definedName>
    <definedName name="TEST12" localSheetId="0">#REF!</definedName>
    <definedName name="TEST12" localSheetId="5">#REF!</definedName>
    <definedName name="TEST12">#REF!</definedName>
    <definedName name="TEST13" localSheetId="8">#REF!</definedName>
    <definedName name="TEST13" localSheetId="7">#REF!</definedName>
    <definedName name="TEST13" localSheetId="6">#REF!</definedName>
    <definedName name="TEST13" localSheetId="9">#REF!</definedName>
    <definedName name="TEST13" localSheetId="10">#REF!</definedName>
    <definedName name="TEST13" localSheetId="14">#REF!</definedName>
    <definedName name="TEST13" localSheetId="0">#REF!</definedName>
    <definedName name="TEST13" localSheetId="5">#REF!</definedName>
    <definedName name="TEST13">#REF!</definedName>
    <definedName name="TEST14" localSheetId="8">#REF!</definedName>
    <definedName name="TEST14" localSheetId="7">#REF!</definedName>
    <definedName name="TEST14" localSheetId="6">#REF!</definedName>
    <definedName name="TEST14" localSheetId="9">#REF!</definedName>
    <definedName name="TEST14" localSheetId="10">#REF!</definedName>
    <definedName name="TEST14" localSheetId="14">#REF!</definedName>
    <definedName name="TEST14" localSheetId="0">#REF!</definedName>
    <definedName name="TEST14" localSheetId="5">#REF!</definedName>
    <definedName name="TEST14">#REF!</definedName>
    <definedName name="TEST15" localSheetId="8">#REF!</definedName>
    <definedName name="TEST15" localSheetId="7">#REF!</definedName>
    <definedName name="TEST15" localSheetId="6">#REF!</definedName>
    <definedName name="TEST15" localSheetId="9">#REF!</definedName>
    <definedName name="TEST15" localSheetId="10">#REF!</definedName>
    <definedName name="TEST15" localSheetId="14">#REF!</definedName>
    <definedName name="TEST15" localSheetId="0">#REF!</definedName>
    <definedName name="TEST15" localSheetId="5">#REF!</definedName>
    <definedName name="TEST15">#REF!</definedName>
    <definedName name="TEST16" localSheetId="8">#REF!</definedName>
    <definedName name="TEST16" localSheetId="7">#REF!</definedName>
    <definedName name="TEST16" localSheetId="6">#REF!</definedName>
    <definedName name="TEST16" localSheetId="9">#REF!</definedName>
    <definedName name="TEST16" localSheetId="10">#REF!</definedName>
    <definedName name="TEST16" localSheetId="14">#REF!</definedName>
    <definedName name="TEST16" localSheetId="0">#REF!</definedName>
    <definedName name="TEST16" localSheetId="5">#REF!</definedName>
    <definedName name="TEST16">#REF!</definedName>
    <definedName name="TEST17" localSheetId="8">#REF!</definedName>
    <definedName name="TEST17" localSheetId="7">#REF!</definedName>
    <definedName name="TEST17" localSheetId="6">#REF!</definedName>
    <definedName name="TEST17" localSheetId="9">#REF!</definedName>
    <definedName name="TEST17" localSheetId="10">#REF!</definedName>
    <definedName name="TEST17" localSheetId="14">#REF!</definedName>
    <definedName name="TEST17" localSheetId="0">#REF!</definedName>
    <definedName name="TEST17" localSheetId="5">#REF!</definedName>
    <definedName name="TEST17">#REF!</definedName>
    <definedName name="TEST18" localSheetId="8">#REF!</definedName>
    <definedName name="TEST18" localSheetId="7">#REF!</definedName>
    <definedName name="TEST18" localSheetId="6">#REF!</definedName>
    <definedName name="TEST18" localSheetId="9">#REF!</definedName>
    <definedName name="TEST18" localSheetId="10">#REF!</definedName>
    <definedName name="TEST18" localSheetId="14">#REF!</definedName>
    <definedName name="TEST18" localSheetId="0">#REF!</definedName>
    <definedName name="TEST18" localSheetId="5">#REF!</definedName>
    <definedName name="TEST18">#REF!</definedName>
    <definedName name="TEST19" localSheetId="8">#REF!</definedName>
    <definedName name="TEST19" localSheetId="7">#REF!</definedName>
    <definedName name="TEST19" localSheetId="6">#REF!</definedName>
    <definedName name="TEST19" localSheetId="9">#REF!</definedName>
    <definedName name="TEST19" localSheetId="10">#REF!</definedName>
    <definedName name="TEST19" localSheetId="14">#REF!</definedName>
    <definedName name="TEST19" localSheetId="0">#REF!</definedName>
    <definedName name="TEST19" localSheetId="5">#REF!</definedName>
    <definedName name="TEST19">#REF!</definedName>
    <definedName name="TEST2" localSheetId="8">#REF!</definedName>
    <definedName name="TEST2" localSheetId="7">#REF!</definedName>
    <definedName name="TEST2" localSheetId="6">#REF!</definedName>
    <definedName name="TEST2" localSheetId="9">#REF!</definedName>
    <definedName name="TEST2" localSheetId="10">#REF!</definedName>
    <definedName name="TEST2" localSheetId="14">#REF!</definedName>
    <definedName name="TEST2" localSheetId="0">#REF!</definedName>
    <definedName name="TEST2" localSheetId="5">#REF!</definedName>
    <definedName name="TEST2">#REF!</definedName>
    <definedName name="TEST20" localSheetId="8">#REF!</definedName>
    <definedName name="TEST20" localSheetId="7">#REF!</definedName>
    <definedName name="TEST20" localSheetId="6">#REF!</definedName>
    <definedName name="TEST20" localSheetId="9">#REF!</definedName>
    <definedName name="TEST20" localSheetId="10">#REF!</definedName>
    <definedName name="TEST20" localSheetId="14">#REF!</definedName>
    <definedName name="TEST20" localSheetId="0">#REF!</definedName>
    <definedName name="TEST20" localSheetId="5">#REF!</definedName>
    <definedName name="TEST20">#REF!</definedName>
    <definedName name="TEST21" localSheetId="8">#REF!</definedName>
    <definedName name="TEST21" localSheetId="7">#REF!</definedName>
    <definedName name="TEST21" localSheetId="6">#REF!</definedName>
    <definedName name="TEST21" localSheetId="9">#REF!</definedName>
    <definedName name="TEST21" localSheetId="10">#REF!</definedName>
    <definedName name="TEST21" localSheetId="14">#REF!</definedName>
    <definedName name="TEST21" localSheetId="0">#REF!</definedName>
    <definedName name="TEST21" localSheetId="5">#REF!</definedName>
    <definedName name="TEST21">#REF!</definedName>
    <definedName name="TEST22" localSheetId="8">#REF!</definedName>
    <definedName name="TEST22" localSheetId="7">#REF!</definedName>
    <definedName name="TEST22" localSheetId="6">#REF!</definedName>
    <definedName name="TEST22" localSheetId="9">#REF!</definedName>
    <definedName name="TEST22" localSheetId="10">#REF!</definedName>
    <definedName name="TEST22" localSheetId="14">#REF!</definedName>
    <definedName name="TEST22" localSheetId="0">#REF!</definedName>
    <definedName name="TEST22" localSheetId="5">#REF!</definedName>
    <definedName name="TEST22">#REF!</definedName>
    <definedName name="TEST23" localSheetId="8">#REF!</definedName>
    <definedName name="TEST23" localSheetId="7">#REF!</definedName>
    <definedName name="TEST23" localSheetId="6">#REF!</definedName>
    <definedName name="TEST23" localSheetId="9">#REF!</definedName>
    <definedName name="TEST23" localSheetId="10">#REF!</definedName>
    <definedName name="TEST23" localSheetId="14">#REF!</definedName>
    <definedName name="TEST23" localSheetId="0">#REF!</definedName>
    <definedName name="TEST23" localSheetId="5">#REF!</definedName>
    <definedName name="TEST23">#REF!</definedName>
    <definedName name="TEST24" localSheetId="8">#REF!</definedName>
    <definedName name="TEST24" localSheetId="7">#REF!</definedName>
    <definedName name="TEST24" localSheetId="6">#REF!</definedName>
    <definedName name="TEST24" localSheetId="9">#REF!</definedName>
    <definedName name="TEST24" localSheetId="10">#REF!</definedName>
    <definedName name="TEST24" localSheetId="14">#REF!</definedName>
    <definedName name="TEST24" localSheetId="0">#REF!</definedName>
    <definedName name="TEST24" localSheetId="5">#REF!</definedName>
    <definedName name="TEST24">#REF!</definedName>
    <definedName name="TEST25" localSheetId="8">#REF!</definedName>
    <definedName name="TEST25" localSheetId="7">#REF!</definedName>
    <definedName name="TEST25" localSheetId="6">#REF!</definedName>
    <definedName name="TEST25" localSheetId="9">#REF!</definedName>
    <definedName name="TEST25" localSheetId="10">#REF!</definedName>
    <definedName name="TEST25" localSheetId="14">#REF!</definedName>
    <definedName name="TEST25" localSheetId="0">#REF!</definedName>
    <definedName name="TEST25" localSheetId="5">#REF!</definedName>
    <definedName name="TEST25">#REF!</definedName>
    <definedName name="TEST26" localSheetId="8">#REF!</definedName>
    <definedName name="TEST26" localSheetId="7">#REF!</definedName>
    <definedName name="TEST26" localSheetId="6">#REF!</definedName>
    <definedName name="TEST26" localSheetId="9">#REF!</definedName>
    <definedName name="TEST26" localSheetId="10">#REF!</definedName>
    <definedName name="TEST26" localSheetId="14">#REF!</definedName>
    <definedName name="TEST26" localSheetId="0">#REF!</definedName>
    <definedName name="TEST26" localSheetId="5">#REF!</definedName>
    <definedName name="TEST26">#REF!</definedName>
    <definedName name="TEST27" localSheetId="8">#REF!</definedName>
    <definedName name="TEST27" localSheetId="7">#REF!</definedName>
    <definedName name="TEST27" localSheetId="6">#REF!</definedName>
    <definedName name="TEST27" localSheetId="9">#REF!</definedName>
    <definedName name="TEST27" localSheetId="10">#REF!</definedName>
    <definedName name="TEST27" localSheetId="14">#REF!</definedName>
    <definedName name="TEST27" localSheetId="0">#REF!</definedName>
    <definedName name="TEST27" localSheetId="5">#REF!</definedName>
    <definedName name="TEST27">#REF!</definedName>
    <definedName name="TEST28" localSheetId="8">#REF!</definedName>
    <definedName name="TEST28" localSheetId="7">#REF!</definedName>
    <definedName name="TEST28" localSheetId="6">#REF!</definedName>
    <definedName name="TEST28" localSheetId="9">#REF!</definedName>
    <definedName name="TEST28" localSheetId="10">#REF!</definedName>
    <definedName name="TEST28" localSheetId="14">#REF!</definedName>
    <definedName name="TEST28" localSheetId="0">#REF!</definedName>
    <definedName name="TEST28" localSheetId="5">#REF!</definedName>
    <definedName name="TEST28">#REF!</definedName>
    <definedName name="TEST3" localSheetId="8">#REF!</definedName>
    <definedName name="TEST3" localSheetId="7">#REF!</definedName>
    <definedName name="TEST3" localSheetId="6">#REF!</definedName>
    <definedName name="TEST3" localSheetId="9">#REF!</definedName>
    <definedName name="TEST3" localSheetId="10">#REF!</definedName>
    <definedName name="TEST3" localSheetId="14">#REF!</definedName>
    <definedName name="TEST3" localSheetId="0">#REF!</definedName>
    <definedName name="TEST3" localSheetId="5">#REF!</definedName>
    <definedName name="TEST3">#REF!</definedName>
    <definedName name="TEST4" localSheetId="8">#REF!</definedName>
    <definedName name="TEST4" localSheetId="7">#REF!</definedName>
    <definedName name="TEST4" localSheetId="6">#REF!</definedName>
    <definedName name="TEST4" localSheetId="9">#REF!</definedName>
    <definedName name="TEST4" localSheetId="10">#REF!</definedName>
    <definedName name="TEST4" localSheetId="14">#REF!</definedName>
    <definedName name="TEST4" localSheetId="0">#REF!</definedName>
    <definedName name="TEST4" localSheetId="5">#REF!</definedName>
    <definedName name="TEST4">#REF!</definedName>
    <definedName name="TEST5" localSheetId="8">#REF!</definedName>
    <definedName name="TEST5" localSheetId="7">#REF!</definedName>
    <definedName name="TEST5" localSheetId="6">#REF!</definedName>
    <definedName name="TEST5" localSheetId="9">#REF!</definedName>
    <definedName name="TEST5" localSheetId="10">#REF!</definedName>
    <definedName name="TEST5" localSheetId="14">#REF!</definedName>
    <definedName name="TEST5" localSheetId="0">#REF!</definedName>
    <definedName name="TEST5" localSheetId="5">#REF!</definedName>
    <definedName name="TEST5">#REF!</definedName>
    <definedName name="TEST6" localSheetId="8">#REF!</definedName>
    <definedName name="TEST6" localSheetId="7">#REF!</definedName>
    <definedName name="TEST6" localSheetId="6">#REF!</definedName>
    <definedName name="TEST6" localSheetId="9">#REF!</definedName>
    <definedName name="TEST6" localSheetId="10">#REF!</definedName>
    <definedName name="TEST6" localSheetId="14">#REF!</definedName>
    <definedName name="TEST6" localSheetId="0">#REF!</definedName>
    <definedName name="TEST6" localSheetId="5">#REF!</definedName>
    <definedName name="TEST6">#REF!</definedName>
    <definedName name="TEST7" localSheetId="8">#REF!</definedName>
    <definedName name="TEST7" localSheetId="7">#REF!</definedName>
    <definedName name="TEST7" localSheetId="6">#REF!</definedName>
    <definedName name="TEST7" localSheetId="9">#REF!</definedName>
    <definedName name="TEST7" localSheetId="10">#REF!</definedName>
    <definedName name="TEST7" localSheetId="14">#REF!</definedName>
    <definedName name="TEST7" localSheetId="0">#REF!</definedName>
    <definedName name="TEST7" localSheetId="5">#REF!</definedName>
    <definedName name="TEST7">#REF!</definedName>
    <definedName name="TEST8" localSheetId="8">#REF!</definedName>
    <definedName name="TEST8" localSheetId="7">#REF!</definedName>
    <definedName name="TEST8" localSheetId="6">#REF!</definedName>
    <definedName name="TEST8" localSheetId="9">#REF!</definedName>
    <definedName name="TEST8" localSheetId="10">#REF!</definedName>
    <definedName name="TEST8" localSheetId="14">#REF!</definedName>
    <definedName name="TEST8" localSheetId="0">#REF!</definedName>
    <definedName name="TEST8" localSheetId="5">#REF!</definedName>
    <definedName name="TEST8">#REF!</definedName>
    <definedName name="TEST9" localSheetId="8">#REF!</definedName>
    <definedName name="TEST9" localSheetId="7">#REF!</definedName>
    <definedName name="TEST9" localSheetId="6">#REF!</definedName>
    <definedName name="TEST9" localSheetId="9">#REF!</definedName>
    <definedName name="TEST9" localSheetId="10">#REF!</definedName>
    <definedName name="TEST9" localSheetId="14">#REF!</definedName>
    <definedName name="TEST9" localSheetId="0">#REF!</definedName>
    <definedName name="TEST9" localSheetId="5">#REF!</definedName>
    <definedName name="TEST9">#REF!</definedName>
    <definedName name="TESTHKEY" localSheetId="8">#REF!</definedName>
    <definedName name="TESTHKEY" localSheetId="7">#REF!</definedName>
    <definedName name="TESTHKEY" localSheetId="6">#REF!</definedName>
    <definedName name="TESTHKEY" localSheetId="9">#REF!</definedName>
    <definedName name="TESTHKEY" localSheetId="10">#REF!</definedName>
    <definedName name="TESTHKEY" localSheetId="14">#REF!</definedName>
    <definedName name="TESTHKEY" localSheetId="0">#REF!</definedName>
    <definedName name="TESTHKEY" localSheetId="5">#REF!</definedName>
    <definedName name="TESTHKEY">#REF!</definedName>
    <definedName name="TESTKEYS" localSheetId="8">#REF!</definedName>
    <definedName name="TESTKEYS" localSheetId="7">#REF!</definedName>
    <definedName name="TESTKEYS" localSheetId="6">#REF!</definedName>
    <definedName name="TESTKEYS" localSheetId="9">#REF!</definedName>
    <definedName name="TESTKEYS" localSheetId="10">#REF!</definedName>
    <definedName name="TESTKEYS" localSheetId="14">#REF!</definedName>
    <definedName name="TESTKEYS" localSheetId="0">#REF!</definedName>
    <definedName name="TESTKEYS" localSheetId="5">#REF!</definedName>
    <definedName name="TESTKEYS">#REF!</definedName>
    <definedName name="TESTVKEY" localSheetId="8">#REF!</definedName>
    <definedName name="TESTVKEY" localSheetId="7">#REF!</definedName>
    <definedName name="TESTVKEY" localSheetId="6">#REF!</definedName>
    <definedName name="TESTVKEY" localSheetId="9">#REF!</definedName>
    <definedName name="TESTVKEY" localSheetId="10">#REF!</definedName>
    <definedName name="TESTVKEY" localSheetId="14">#REF!</definedName>
    <definedName name="TESTVKEY" localSheetId="0">#REF!</definedName>
    <definedName name="TESTVKEY" localSheetId="5">#REF!</definedName>
    <definedName name="TESTVKEY">#REF!</definedName>
    <definedName name="text">"($ in '000s)"</definedName>
    <definedName name="text_e" localSheetId="7">#REF!</definedName>
    <definedName name="text_e" localSheetId="6">#REF!</definedName>
    <definedName name="text_e" localSheetId="9">#REF!</definedName>
    <definedName name="text_e" localSheetId="10">#REF!</definedName>
    <definedName name="text_e" localSheetId="0">#REF!</definedName>
    <definedName name="text_e" localSheetId="5">#REF!</definedName>
    <definedName name="text_e">#REF!</definedName>
    <definedName name="text_i" localSheetId="7">#REF!</definedName>
    <definedName name="text_i" localSheetId="6">#REF!</definedName>
    <definedName name="text_i" localSheetId="9">#REF!</definedName>
    <definedName name="text_i" localSheetId="10">#REF!</definedName>
    <definedName name="text_i" localSheetId="0">#REF!</definedName>
    <definedName name="text_i" localSheetId="5">#REF!</definedName>
    <definedName name="text_i">#REF!</definedName>
    <definedName name="TotalCoveredHours" localSheetId="7">#REF!</definedName>
    <definedName name="TotalCoveredHours" localSheetId="6">#REF!</definedName>
    <definedName name="TotalCoveredHours" localSheetId="9">#REF!</definedName>
    <definedName name="TotalCoveredHours" localSheetId="10">#REF!</definedName>
    <definedName name="TotalCoveredHours" localSheetId="0">#REF!</definedName>
    <definedName name="TotalCoveredHours" localSheetId="5">#REF!</definedName>
    <definedName name="TotalCoveredHours">#REF!</definedName>
    <definedName name="totalEvents" localSheetId="7">#REF!</definedName>
    <definedName name="totalEvents" localSheetId="6">#REF!</definedName>
    <definedName name="totalEvents" localSheetId="9">#REF!</definedName>
    <definedName name="totalEvents" localSheetId="10">#REF!</definedName>
    <definedName name="totalEvents" localSheetId="0">#REF!</definedName>
    <definedName name="totalEvents" localSheetId="5">#REF!</definedName>
    <definedName name="totalEvents">#REF!</definedName>
    <definedName name="totalEvents2" localSheetId="7">#REF!</definedName>
    <definedName name="totalEvents2" localSheetId="6">#REF!</definedName>
    <definedName name="totalEvents2" localSheetId="9">#REF!</definedName>
    <definedName name="totalEvents2" localSheetId="10">#REF!</definedName>
    <definedName name="totalEvents2" localSheetId="0">#REF!</definedName>
    <definedName name="totalEvents2" localSheetId="5">#REF!</definedName>
    <definedName name="totalEvents2">#REF!</definedName>
    <definedName name="TotalEventsM" localSheetId="7">#REF!</definedName>
    <definedName name="TotalEventsM" localSheetId="6">#REF!</definedName>
    <definedName name="TotalEventsM" localSheetId="9">#REF!</definedName>
    <definedName name="TotalEventsM" localSheetId="10">#REF!</definedName>
    <definedName name="TotalEventsM" localSheetId="0">#REF!</definedName>
    <definedName name="TotalEventsM" localSheetId="5">#REF!</definedName>
    <definedName name="TotalEventsM">#REF!</definedName>
    <definedName name="totalEventsM2" localSheetId="7">#REF!</definedName>
    <definedName name="totalEventsM2" localSheetId="6">#REF!</definedName>
    <definedName name="totalEventsM2" localSheetId="9">#REF!</definedName>
    <definedName name="totalEventsM2" localSheetId="10">#REF!</definedName>
    <definedName name="totalEventsM2" localSheetId="0">#REF!</definedName>
    <definedName name="totalEventsM2" localSheetId="5">#REF!</definedName>
    <definedName name="totalEventsM2">#REF!</definedName>
    <definedName name="totalHours" localSheetId="7">#REF!</definedName>
    <definedName name="totalHours" localSheetId="6">#REF!</definedName>
    <definedName name="totalHours" localSheetId="9">#REF!</definedName>
    <definedName name="totalHours" localSheetId="10">#REF!</definedName>
    <definedName name="totalHours" localSheetId="0">#REF!</definedName>
    <definedName name="totalHours" localSheetId="5">#REF!</definedName>
    <definedName name="totalHours">#REF!</definedName>
    <definedName name="TotalHours2" localSheetId="7">#REF!</definedName>
    <definedName name="TotalHours2" localSheetId="6">#REF!</definedName>
    <definedName name="TotalHours2" localSheetId="9">#REF!</definedName>
    <definedName name="TotalHours2" localSheetId="10">#REF!</definedName>
    <definedName name="TotalHours2" localSheetId="0">#REF!</definedName>
    <definedName name="TotalHours2" localSheetId="5">#REF!</definedName>
    <definedName name="TotalHours2">#REF!</definedName>
    <definedName name="totalHoursM" localSheetId="7">#REF!</definedName>
    <definedName name="totalHoursM" localSheetId="6">#REF!</definedName>
    <definedName name="totalHoursM" localSheetId="9">#REF!</definedName>
    <definedName name="totalHoursM" localSheetId="10">#REF!</definedName>
    <definedName name="totalHoursM" localSheetId="0">#REF!</definedName>
    <definedName name="totalHoursM" localSheetId="5">#REF!</definedName>
    <definedName name="totalHoursM">#REF!</definedName>
    <definedName name="TotalHoursM2" localSheetId="7">#REF!</definedName>
    <definedName name="TotalHoursM2" localSheetId="6">#REF!</definedName>
    <definedName name="TotalHoursM2" localSheetId="9">#REF!</definedName>
    <definedName name="TotalHoursM2" localSheetId="10">#REF!</definedName>
    <definedName name="TotalHoursM2" localSheetId="0">#REF!</definedName>
    <definedName name="TotalHoursM2" localSheetId="5">#REF!</definedName>
    <definedName name="TotalHoursM2">#REF!</definedName>
    <definedName name="TotalTitle" localSheetId="7">"Total Value of Portfolio: " &amp; TEXT(SUM(#REF!),"$#,##0.00_)")</definedName>
    <definedName name="TotalTitle" localSheetId="6">"Total Value of Portfolio: " &amp; TEXT(SUM(#REF!),"$#,##0.00_)")</definedName>
    <definedName name="TotalTitle" localSheetId="9">"Total Value of Portfolio: " &amp; TEXT(SUM(#REF!),"$#,##0.00_)")</definedName>
    <definedName name="TotalTitle" localSheetId="10">"Total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7">'[1]Cost Inputs'!#REF!</definedName>
    <definedName name="toteligibleaccts" localSheetId="6">'[1]Cost Inputs'!#REF!</definedName>
    <definedName name="toteligibleaccts" localSheetId="9">'[1]Cost Inputs'!#REF!</definedName>
    <definedName name="toteligibleaccts" localSheetId="10">'[1]Cost Inputs'!#REF!</definedName>
    <definedName name="toteligibleaccts" localSheetId="0">'[1]Cost Inputs'!#REF!</definedName>
    <definedName name="toteligibleaccts" localSheetId="5">'[1]Cost Inputs'!#REF!</definedName>
    <definedName name="toteligibleaccts">'[1]Cost Inputs'!#REF!</definedName>
    <definedName name="totnewacct2011" localSheetId="7">'[1]Cost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7">#REF!</definedName>
    <definedName name="tou_lookup" localSheetId="6">#REF!</definedName>
    <definedName name="tou_lookup" localSheetId="9">#REF!</definedName>
    <definedName name="tou_lookup" localSheetId="10">#REF!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9">OFFSET('[5]o - NewTx'!$BR$5,1,0,[0]!newRanks,1)</definedName>
    <definedName name="tx1Time" localSheetId="10">OFFSET('[5]o - NewTx'!$BR$5,1,0,[0]!newRanks,1)</definedName>
    <definedName name="tx1Time" localSheetId="2">OFFSET('[5]o - NewTx'!$BR$5,1,0,newRanks,1)</definedName>
    <definedName name="tx1Time">OFFSET('[5]o - NewTx'!$BR$5,1,0,newRanks,1)</definedName>
    <definedName name="tx2Time" localSheetId="9">OFFSET('[5]o - NewTx'!$BS$5,1,0,[0]!newRanks,1)</definedName>
    <definedName name="tx2Time" localSheetId="10">OFFSET('[5]o - NewTx'!$BS$5,1,0,[0]!newRanks,1)</definedName>
    <definedName name="tx2Time" localSheetId="2">OFFSET('[5]o - NewTx'!$BS$5,1,0,newRanks,1)</definedName>
    <definedName name="tx2Time">OFFSET('[5]o - NewTx'!$BS$5,1,0,newRanks,1)</definedName>
    <definedName name="Types" localSheetId="7">OFFSET(#REF!,,,#REF!)</definedName>
    <definedName name="Types" localSheetId="6">OFFSET(#REF!,,,#REF!)</definedName>
    <definedName name="Types" localSheetId="9">OFFSET(#REF!,,,#REF!)</definedName>
    <definedName name="Types" localSheetId="10">OFFSET(#REF!,,,#REF!)</definedName>
    <definedName name="Types" localSheetId="0">OFFSET(#REF!,,,#REF!)</definedName>
    <definedName name="Types" localSheetId="5">OFFSET(#REF!,,,#REF!)</definedName>
    <definedName name="Types">OFFSET(#REF!,,,#REF!)</definedName>
    <definedName name="TypeValues" localSheetId="7">OFFSET(#REF!,,,#REF!)</definedName>
    <definedName name="TypeValues" localSheetId="6">OFFSET(#REF!,,,#REF!)</definedName>
    <definedName name="TypeValues" localSheetId="9">OFFSET(#REF!,,,#REF!)</definedName>
    <definedName name="TypeValues" localSheetId="10">OFFSET(#REF!,,,#REF!)</definedName>
    <definedName name="TypeValues" localSheetId="0">OFFSET(#REF!,,,#REF!)</definedName>
    <definedName name="TypeValues" localSheetId="5">OFFSET(#REF!,,,#REF!)</definedName>
    <definedName name="TypeValues">OFFSET(#REF!,,,#REF!)</definedName>
    <definedName name="Updated" localSheetId="7">#REF!</definedName>
    <definedName name="Updated" localSheetId="6">#REF!</definedName>
    <definedName name="Updated" localSheetId="9">#REF!</definedName>
    <definedName name="Updated" localSheetId="10">#REF!</definedName>
    <definedName name="Updated" localSheetId="0">#REF!</definedName>
    <definedName name="Updated" localSheetId="5">#REF!</definedName>
    <definedName name="Updated">#REF!</definedName>
    <definedName name="Valued_Service_Provider" localSheetId="8">#REF!</definedName>
    <definedName name="Valued_Service_Provider" localSheetId="13">#REF!</definedName>
    <definedName name="Valued_Service_Provider" localSheetId="7">#REF!</definedName>
    <definedName name="Valued_Service_Provider" localSheetId="6">#REF!</definedName>
    <definedName name="Valued_Service_Provider" localSheetId="9">#REF!</definedName>
    <definedName name="Valued_Service_Provider" localSheetId="10">#REF!</definedName>
    <definedName name="Valued_Service_Provider" localSheetId="12">#REF!</definedName>
    <definedName name="Valued_Service_Provider" localSheetId="11">#REF!</definedName>
    <definedName name="Valued_Service_Provider" localSheetId="14">#REF!</definedName>
    <definedName name="Valued_Service_Provider" localSheetId="0">#REF!</definedName>
    <definedName name="Valued_Service_Provider" localSheetId="5">#REF!</definedName>
    <definedName name="Valued_Service_Provider">#REF!</definedName>
    <definedName name="Voice_of_Customer" localSheetId="8">#REF!</definedName>
    <definedName name="Voice_of_Customer" localSheetId="13">#REF!</definedName>
    <definedName name="Voice_of_Customer" localSheetId="7">#REF!</definedName>
    <definedName name="Voice_of_Customer" localSheetId="6">#REF!</definedName>
    <definedName name="Voice_of_Customer" localSheetId="9">#REF!</definedName>
    <definedName name="Voice_of_Customer" localSheetId="10">#REF!</definedName>
    <definedName name="Voice_of_Customer" localSheetId="12">#REF!</definedName>
    <definedName name="Voice_of_Customer" localSheetId="11">#REF!</definedName>
    <definedName name="Voice_of_Customer" localSheetId="14">#REF!</definedName>
    <definedName name="Voice_of_Customer" localSheetId="0">#REF!</definedName>
    <definedName name="Voice_of_Customer" localSheetId="5">#REF!</definedName>
    <definedName name="Voice_of_Customer">#REF!</definedName>
    <definedName name="WACC">[3]Inputs!$R$25</definedName>
    <definedName name="withinperiod" localSheetId="7">#REF!</definedName>
    <definedName name="withinperiod" localSheetId="6">#REF!</definedName>
    <definedName name="withinperiod" localSheetId="9">#REF!</definedName>
    <definedName name="withinperiod" localSheetId="10">#REF!</definedName>
    <definedName name="withinperiod" localSheetId="0">#REF!</definedName>
    <definedName name="withinperiod" localSheetId="5">#REF!</definedName>
    <definedName name="withinperiod">#REF!</definedName>
    <definedName name="wrn.Accelerated." localSheetId="9" hidden="1">{#N/A,#N/A,FALSE,"CTC Summary - EOY";#N/A,#N/A,FALSE,"CTC Summary - Wtavg"}</definedName>
    <definedName name="wrn.Accelerated." localSheetId="10"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9" hidden="1">{#N/A,#N/A,FALSE,"CTC Summary - EOY";#N/A,#N/A,FALSE,"CTC Summary - Wtavg"}</definedName>
    <definedName name="wrn.accellerated1" localSheetId="10"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9" hidden="1">{"JE9DOLLARS",#N/A,FALSE,"JE9"}</definedName>
    <definedName name="wrn.JE9DOLLARS." localSheetId="10" hidden="1">{"JE9DOLLARS",#N/A,FALSE,"JE9"}</definedName>
    <definedName name="wrn.JE9DOLLARS." localSheetId="2" hidden="1">{"JE9DOLLARS",#N/A,FALSE,"JE9"}</definedName>
    <definedName name="wrn.JE9DOLLARS." hidden="1">{"JE9DOLLARS",#N/A,FALSE,"JE9"}</definedName>
    <definedName name="wrn.JE9DTHS." localSheetId="9" hidden="1">{"JE9DTHS",#N/A,FALSE,"JE9"}</definedName>
    <definedName name="wrn.JE9DTHS." localSheetId="10" hidden="1">{"JE9DTHS",#N/A,FALSE,"JE9"}</definedName>
    <definedName name="wrn.JE9DTHS." localSheetId="2" hidden="1">{"JE9DTHS",#N/A,FALSE,"JE9"}</definedName>
    <definedName name="wrn.JE9DTHS." hidden="1">{"JE9DTHS",#N/A,FALSE,"JE9"}</definedName>
    <definedName name="wrn.JE9MCF." localSheetId="9" hidden="1">{"JE9MCF",#N/A,FALSE,"JE9"}</definedName>
    <definedName name="wrn.JE9MCF." localSheetId="10" hidden="1">{"JE9MCF",#N/A,FALSE,"JE9"}</definedName>
    <definedName name="wrn.JE9MCF." localSheetId="2" hidden="1">{"JE9MCF",#N/A,FALSE,"JE9"}</definedName>
    <definedName name="wrn.JE9MCF." hidden="1">{"JE9MCF",#N/A,FALSE,"JE9"}</definedName>
    <definedName name="wrn.PI_Report." localSheetId="9" hidden="1">{"PI_Data",#N/A,TRUE,"P&amp;I Data"}</definedName>
    <definedName name="wrn.PI_Report." localSheetId="10" hidden="1">{"PI_Data",#N/A,TRUE,"P&amp;I Data"}</definedName>
    <definedName name="wrn.PI_Report." localSheetId="2" hidden="1">{"PI_Data",#N/A,TRUE,"P&amp;I Data"}</definedName>
    <definedName name="wrn.PI_Report." hidden="1">{"PI_Data",#N/A,TRUE,"P&amp;I Data"}</definedName>
    <definedName name="x" localSheetId="9" hidden="1">{#N/A,#N/A,FALSE,"CTC Summary - EOY";#N/A,#N/A,FALSE,"CTC Summary - Wtavg"}</definedName>
    <definedName name="x" localSheetId="10"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9">#REF!</definedName>
    <definedName name="xx" localSheetId="10">#REF!</definedName>
    <definedName name="xx" localSheetId="0">#REF!</definedName>
    <definedName name="xx">#REF!</definedName>
    <definedName name="xxxx" localSheetId="7">#REF!</definedName>
    <definedName name="xxxx" localSheetId="6">#REF!</definedName>
    <definedName name="xxxx" localSheetId="9">#REF!</definedName>
    <definedName name="xxxx" localSheetId="10">#REF!</definedName>
    <definedName name="xxxx" localSheetId="0">#REF!</definedName>
    <definedName name="xxxx" localSheetId="5">#REF!</definedName>
    <definedName name="xxxx">#REF!</definedName>
    <definedName name="Year" localSheetId="7">#REF!</definedName>
    <definedName name="Year" localSheetId="6">#REF!</definedName>
    <definedName name="Year" localSheetId="9">#REF!</definedName>
    <definedName name="Year" localSheetId="10">#REF!</definedName>
    <definedName name="Year" localSheetId="0">#REF!</definedName>
    <definedName name="Year" localSheetId="5">#REF!</definedName>
    <definedName name="Year">#REF!</definedName>
    <definedName name="Year1Disc" localSheetId="7">#REF!</definedName>
    <definedName name="Year1Disc" localSheetId="6">#REF!</definedName>
    <definedName name="Year1Disc" localSheetId="9">#REF!</definedName>
    <definedName name="Year1Disc" localSheetId="10">#REF!</definedName>
    <definedName name="Year1Disc" localSheetId="0">#REF!</definedName>
    <definedName name="Year1Disc" localSheetId="5">#REF!</definedName>
    <definedName name="Year1Disc">#REF!</definedName>
    <definedName name="Year2Disc" localSheetId="7">#REF!</definedName>
    <definedName name="Year2Disc" localSheetId="6">#REF!</definedName>
    <definedName name="Year2Disc" localSheetId="9">#REF!</definedName>
    <definedName name="Year2Disc" localSheetId="10">#REF!</definedName>
    <definedName name="Year2Disc" localSheetId="0">#REF!</definedName>
    <definedName name="Year2Disc" localSheetId="5">#REF!</definedName>
    <definedName name="Year2Disc">#REF!</definedName>
    <definedName name="Year3Disc" localSheetId="7">#REF!</definedName>
    <definedName name="Year3Disc" localSheetId="6">#REF!</definedName>
    <definedName name="Year3Disc" localSheetId="9">#REF!</definedName>
    <definedName name="Year3Disc" localSheetId="10">#REF!</definedName>
    <definedName name="Year3Disc" localSheetId="0">#REF!</definedName>
    <definedName name="Year3Disc" localSheetId="5">#REF!</definedName>
    <definedName name="Year3Disc">#REF!</definedName>
    <definedName name="yeartype" localSheetId="7">#REF!</definedName>
    <definedName name="yeartype" localSheetId="6">#REF!</definedName>
    <definedName name="yeartype" localSheetId="9">#REF!</definedName>
    <definedName name="yeartype" localSheetId="10">#REF!</definedName>
    <definedName name="yeartype" localSheetId="0">#REF!</definedName>
    <definedName name="yeartype" localSheetId="5">#REF!</definedName>
    <definedName name="yeartype">#REF!</definedName>
    <definedName name="YrRunning" localSheetId="7">#REF!</definedName>
    <definedName name="YrRunning" localSheetId="6">#REF!</definedName>
    <definedName name="YrRunning" localSheetId="9">#REF!</definedName>
    <definedName name="YrRunning" localSheetId="10">#REF!</definedName>
    <definedName name="YrRunning" localSheetId="0">#REF!</definedName>
    <definedName name="YrRunning" localSheetId="5">#REF!</definedName>
    <definedName name="YrRunning">#REF!</definedName>
    <definedName name="zzzzz" localSheetId="7">#REF!</definedName>
    <definedName name="zzzzz" localSheetId="6">#REF!</definedName>
    <definedName name="zzzzz" localSheetId="9">#REF!</definedName>
    <definedName name="zzzzz" localSheetId="10">#REF!</definedName>
    <definedName name="zzzzz" localSheetId="0">#REF!</definedName>
    <definedName name="zzzzz" localSheetId="5">#REF!</definedName>
    <definedName name="zzzz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9" i="65" l="1"/>
  <c r="L15" i="93"/>
  <c r="M20" i="92"/>
  <c r="M11" i="92"/>
  <c r="M15" i="92"/>
  <c r="M27" i="92"/>
  <c r="M32" i="92"/>
  <c r="M37" i="92"/>
  <c r="M44" i="92"/>
  <c r="M46" i="92"/>
  <c r="S59" i="72"/>
  <c r="U59" i="72"/>
  <c r="S51" i="72"/>
  <c r="U51" i="72"/>
  <c r="L61" i="65"/>
  <c r="L59" i="65"/>
  <c r="N16" i="59"/>
  <c r="N10" i="59"/>
  <c r="N8" i="59"/>
  <c r="N7" i="59"/>
  <c r="K61" i="65"/>
  <c r="K59" i="65"/>
  <c r="O15" i="49"/>
  <c r="J15" i="93"/>
  <c r="I51" i="67"/>
  <c r="J59" i="65"/>
  <c r="J61" i="65"/>
  <c r="I59" i="65"/>
  <c r="I61" i="65"/>
  <c r="W27" i="72"/>
  <c r="V25" i="72"/>
  <c r="W25" i="72"/>
  <c r="X25" i="72"/>
  <c r="Y25" i="72"/>
  <c r="W19" i="72"/>
  <c r="Y19" i="72"/>
  <c r="Y27" i="72"/>
  <c r="Y30" i="72"/>
  <c r="U30" i="72"/>
  <c r="Q30" i="72"/>
  <c r="G15" i="93"/>
  <c r="H59" i="65"/>
  <c r="H61" i="65"/>
  <c r="G59" i="65"/>
  <c r="G46" i="65"/>
  <c r="G61" i="65"/>
  <c r="S27" i="72"/>
  <c r="R25" i="72"/>
  <c r="S25" i="72"/>
  <c r="T25" i="72"/>
  <c r="U25" i="72"/>
  <c r="S19" i="72"/>
  <c r="U19" i="72"/>
  <c r="U27" i="72"/>
  <c r="E21" i="59"/>
  <c r="Q25" i="72"/>
  <c r="P25" i="72"/>
  <c r="O25" i="72"/>
  <c r="N25" i="72"/>
  <c r="Q19" i="72"/>
  <c r="Q27" i="72"/>
  <c r="O19" i="72"/>
  <c r="O27" i="72"/>
  <c r="E25" i="67"/>
  <c r="N25" i="67"/>
  <c r="F61" i="65"/>
  <c r="F59" i="65"/>
  <c r="F51" i="65"/>
  <c r="F46" i="65"/>
  <c r="O42" i="65"/>
  <c r="E15" i="93"/>
  <c r="M30" i="72"/>
  <c r="M25" i="72"/>
  <c r="L25" i="72"/>
  <c r="K25" i="72"/>
  <c r="J25" i="72"/>
  <c r="M14" i="72"/>
  <c r="M15" i="72"/>
  <c r="M16" i="72"/>
  <c r="M17" i="72"/>
  <c r="M18" i="72"/>
  <c r="M13" i="72"/>
  <c r="C26" i="68"/>
  <c r="F26" i="68"/>
  <c r="D21" i="59"/>
  <c r="E61" i="65"/>
  <c r="E59" i="65"/>
  <c r="E51" i="65"/>
  <c r="E46" i="65"/>
  <c r="E39" i="65"/>
  <c r="E33" i="65"/>
  <c r="E28" i="65"/>
  <c r="E23" i="65"/>
  <c r="E18" i="65"/>
  <c r="E14" i="65"/>
  <c r="E9" i="65"/>
  <c r="N27" i="67"/>
  <c r="O27" i="67"/>
  <c r="N28" i="67"/>
  <c r="O28" i="67"/>
  <c r="N29" i="67"/>
  <c r="O29" i="67" s="1"/>
  <c r="N30" i="67"/>
  <c r="O30" i="67"/>
  <c r="N26" i="67"/>
  <c r="O26" i="67" s="1"/>
  <c r="S14" i="49"/>
  <c r="T14" i="49"/>
  <c r="Q15" i="49"/>
  <c r="P15" i="49"/>
  <c r="N15" i="49"/>
  <c r="M15" i="49"/>
  <c r="L15" i="49"/>
  <c r="K15" i="49"/>
  <c r="J15" i="49"/>
  <c r="I15" i="49"/>
  <c r="H15" i="49"/>
  <c r="G15" i="49"/>
  <c r="D15" i="93"/>
  <c r="F15" i="93"/>
  <c r="H15" i="93"/>
  <c r="I15" i="93"/>
  <c r="K15" i="93"/>
  <c r="B15" i="93"/>
  <c r="C15" i="93"/>
  <c r="I30" i="72"/>
  <c r="C21" i="59"/>
  <c r="B21" i="59"/>
  <c r="D61" i="65"/>
  <c r="D59" i="65"/>
  <c r="D18" i="65"/>
  <c r="D14" i="65"/>
  <c r="D9" i="65"/>
  <c r="C9" i="65"/>
  <c r="C14" i="65"/>
  <c r="C18" i="65"/>
  <c r="D23" i="65"/>
  <c r="C23" i="65"/>
  <c r="D28" i="65"/>
  <c r="C28" i="65"/>
  <c r="D33" i="65"/>
  <c r="C33" i="65"/>
  <c r="D51" i="65"/>
  <c r="C51" i="65"/>
  <c r="D46" i="65"/>
  <c r="D39" i="65"/>
  <c r="S13" i="49"/>
  <c r="T13" i="49"/>
  <c r="S7" i="49"/>
  <c r="T7" i="49"/>
  <c r="I56" i="73"/>
  <c r="I52" i="73"/>
  <c r="I45" i="73"/>
  <c r="I37" i="73"/>
  <c r="I32" i="73"/>
  <c r="I26" i="73"/>
  <c r="I21" i="73"/>
  <c r="I16" i="73"/>
  <c r="I11" i="73"/>
  <c r="I60" i="73"/>
  <c r="D20" i="92"/>
  <c r="D46" i="92"/>
  <c r="F20" i="92"/>
  <c r="I25" i="72"/>
  <c r="H25" i="72"/>
  <c r="G25" i="72"/>
  <c r="F25" i="72"/>
  <c r="I19" i="72"/>
  <c r="I27" i="72"/>
  <c r="G19" i="72"/>
  <c r="G27" i="72"/>
  <c r="O42" i="67"/>
  <c r="O41" i="67"/>
  <c r="O40" i="67"/>
  <c r="O39" i="67"/>
  <c r="O38" i="67"/>
  <c r="O37" i="67"/>
  <c r="O36" i="67"/>
  <c r="O35" i="67"/>
  <c r="O34" i="67"/>
  <c r="O33" i="67"/>
  <c r="O32" i="67"/>
  <c r="O31" i="67"/>
  <c r="B15" i="49"/>
  <c r="D15" i="49"/>
  <c r="E15" i="49"/>
  <c r="D27" i="92"/>
  <c r="E27" i="92"/>
  <c r="E46" i="92"/>
  <c r="F27" i="92"/>
  <c r="G27" i="92"/>
  <c r="H27" i="92"/>
  <c r="I27" i="92"/>
  <c r="J27" i="92"/>
  <c r="N27" i="92"/>
  <c r="C27" i="92"/>
  <c r="Q23" i="92"/>
  <c r="Q10" i="92"/>
  <c r="Q8" i="92"/>
  <c r="Q11" i="92"/>
  <c r="Q9" i="92"/>
  <c r="N19" i="93"/>
  <c r="O19" i="93"/>
  <c r="O16" i="93"/>
  <c r="N13" i="93"/>
  <c r="O13" i="93"/>
  <c r="N12" i="93"/>
  <c r="O12" i="93"/>
  <c r="N11" i="93"/>
  <c r="O11" i="93"/>
  <c r="N10" i="93"/>
  <c r="O10" i="93"/>
  <c r="N9" i="93"/>
  <c r="O9" i="93"/>
  <c r="N8" i="93"/>
  <c r="O8" i="93"/>
  <c r="N7" i="93"/>
  <c r="O7" i="93"/>
  <c r="O26" i="92"/>
  <c r="O25" i="92"/>
  <c r="P25" i="92"/>
  <c r="S25" i="92"/>
  <c r="R44" i="92"/>
  <c r="Q44" i="92"/>
  <c r="N44" i="92"/>
  <c r="N46" i="92"/>
  <c r="J44" i="92"/>
  <c r="I44" i="92"/>
  <c r="H44" i="92"/>
  <c r="G44" i="92"/>
  <c r="F44" i="92"/>
  <c r="E44" i="92"/>
  <c r="D44" i="92"/>
  <c r="C44" i="92"/>
  <c r="O43" i="92"/>
  <c r="P43" i="92"/>
  <c r="S43" i="92"/>
  <c r="O42" i="92"/>
  <c r="P42" i="92"/>
  <c r="S42" i="92"/>
  <c r="O41" i="92"/>
  <c r="P41" i="92"/>
  <c r="S41" i="92"/>
  <c r="O40" i="92"/>
  <c r="P40" i="92"/>
  <c r="R37" i="92"/>
  <c r="Q37" i="92"/>
  <c r="N37" i="92"/>
  <c r="J37" i="92"/>
  <c r="I37" i="92"/>
  <c r="H37" i="92"/>
  <c r="G37" i="92"/>
  <c r="F37" i="92"/>
  <c r="E37" i="92"/>
  <c r="D37" i="92"/>
  <c r="C37" i="92"/>
  <c r="O36" i="92"/>
  <c r="P36" i="92"/>
  <c r="S36" i="92"/>
  <c r="O35" i="92"/>
  <c r="P35" i="92"/>
  <c r="R32" i="92"/>
  <c r="Q32" i="92"/>
  <c r="N32" i="92"/>
  <c r="J32" i="92"/>
  <c r="I32" i="92"/>
  <c r="H32" i="92"/>
  <c r="G32" i="92"/>
  <c r="F32" i="92"/>
  <c r="E32" i="92"/>
  <c r="D32" i="92"/>
  <c r="C32" i="92"/>
  <c r="O31" i="92"/>
  <c r="P31" i="92"/>
  <c r="O30" i="92"/>
  <c r="P30" i="92"/>
  <c r="R27" i="92"/>
  <c r="O24" i="92"/>
  <c r="P24" i="92"/>
  <c r="S24" i="92"/>
  <c r="O23" i="92"/>
  <c r="P23" i="92"/>
  <c r="R20" i="92"/>
  <c r="R46" i="92"/>
  <c r="N20" i="92"/>
  <c r="J20" i="92"/>
  <c r="I20" i="92"/>
  <c r="H20" i="92"/>
  <c r="G20" i="92"/>
  <c r="E20" i="92"/>
  <c r="C20" i="92"/>
  <c r="O19" i="92"/>
  <c r="P19" i="92"/>
  <c r="S19" i="92"/>
  <c r="O18" i="92"/>
  <c r="O20" i="92"/>
  <c r="R15" i="92"/>
  <c r="Q15" i="92"/>
  <c r="N15" i="92"/>
  <c r="K46" i="92"/>
  <c r="J15" i="92"/>
  <c r="I15" i="92"/>
  <c r="H15" i="92"/>
  <c r="G15" i="92"/>
  <c r="F15" i="92"/>
  <c r="E15" i="92"/>
  <c r="D15" i="92"/>
  <c r="C15" i="92"/>
  <c r="O14" i="92"/>
  <c r="P14" i="92"/>
  <c r="S14" i="92"/>
  <c r="R11" i="92"/>
  <c r="N11" i="92"/>
  <c r="L46" i="92"/>
  <c r="J11" i="92"/>
  <c r="I11" i="92"/>
  <c r="H11" i="92"/>
  <c r="G11" i="92"/>
  <c r="F11" i="92"/>
  <c r="E11" i="92"/>
  <c r="D11" i="92"/>
  <c r="C11" i="92"/>
  <c r="O10" i="92"/>
  <c r="P10" i="92"/>
  <c r="O9" i="92"/>
  <c r="P9" i="92"/>
  <c r="O8" i="92"/>
  <c r="P8" i="92"/>
  <c r="T59" i="73"/>
  <c r="U59" i="73"/>
  <c r="C25" i="72"/>
  <c r="D25" i="72"/>
  <c r="E25" i="72"/>
  <c r="B25" i="72"/>
  <c r="T8" i="73"/>
  <c r="U8" i="73"/>
  <c r="T9" i="73"/>
  <c r="U9" i="73"/>
  <c r="T10" i="73"/>
  <c r="U10" i="73"/>
  <c r="X10" i="73"/>
  <c r="V8" i="73"/>
  <c r="E19" i="72"/>
  <c r="E27" i="72"/>
  <c r="W51" i="72"/>
  <c r="W59" i="72"/>
  <c r="Y51" i="72"/>
  <c r="C19" i="72"/>
  <c r="K19" i="72"/>
  <c r="K27" i="72"/>
  <c r="Y59" i="72"/>
  <c r="C27" i="72"/>
  <c r="N46" i="67"/>
  <c r="O46" i="67" s="1"/>
  <c r="M51" i="67"/>
  <c r="J45" i="73"/>
  <c r="H32" i="73"/>
  <c r="C46" i="92"/>
  <c r="B21" i="50"/>
  <c r="V56" i="73"/>
  <c r="V52" i="73"/>
  <c r="V45" i="73"/>
  <c r="V37" i="73"/>
  <c r="V32" i="73"/>
  <c r="V26" i="73"/>
  <c r="V21" i="73"/>
  <c r="V16" i="73"/>
  <c r="V11" i="73"/>
  <c r="V60" i="73"/>
  <c r="S28" i="68"/>
  <c r="R28" i="68"/>
  <c r="S27" i="68"/>
  <c r="R27" i="68"/>
  <c r="S26" i="68"/>
  <c r="R26" i="68"/>
  <c r="S25" i="68"/>
  <c r="R25" i="68"/>
  <c r="S24" i="68"/>
  <c r="R24" i="68"/>
  <c r="R23" i="68"/>
  <c r="S20" i="68"/>
  <c r="R20" i="68"/>
  <c r="S19" i="68"/>
  <c r="R19" i="68"/>
  <c r="S18" i="68"/>
  <c r="R18" i="68"/>
  <c r="S17" i="68"/>
  <c r="R17" i="68"/>
  <c r="S16" i="68"/>
  <c r="R16" i="68"/>
  <c r="P28" i="68"/>
  <c r="O28" i="68"/>
  <c r="P27" i="68"/>
  <c r="O27" i="68"/>
  <c r="P26" i="68"/>
  <c r="O26" i="68"/>
  <c r="P25" i="68"/>
  <c r="O25" i="68"/>
  <c r="P24" i="68"/>
  <c r="O24" i="68"/>
  <c r="O23" i="68"/>
  <c r="P20" i="68"/>
  <c r="O20" i="68"/>
  <c r="P19" i="68"/>
  <c r="O19" i="68"/>
  <c r="P18" i="68"/>
  <c r="O18" i="68"/>
  <c r="P17" i="68"/>
  <c r="O17" i="68"/>
  <c r="P16" i="68"/>
  <c r="O16" i="68"/>
  <c r="M28" i="68"/>
  <c r="L28" i="68"/>
  <c r="M27" i="68"/>
  <c r="L27" i="68"/>
  <c r="M26" i="68"/>
  <c r="L26" i="68"/>
  <c r="M25" i="68"/>
  <c r="L25" i="68"/>
  <c r="M24" i="68"/>
  <c r="L24" i="68"/>
  <c r="L23" i="68"/>
  <c r="M20" i="68"/>
  <c r="L20" i="68"/>
  <c r="M19" i="68"/>
  <c r="L19" i="68"/>
  <c r="M18" i="68"/>
  <c r="L18" i="68"/>
  <c r="M17" i="68"/>
  <c r="L17" i="68"/>
  <c r="M16" i="68"/>
  <c r="L16" i="68"/>
  <c r="J28" i="68"/>
  <c r="J29" i="68"/>
  <c r="I28" i="68"/>
  <c r="J27" i="68"/>
  <c r="I27" i="68"/>
  <c r="J26" i="68"/>
  <c r="I26" i="68"/>
  <c r="J25" i="68"/>
  <c r="I25" i="68"/>
  <c r="J24" i="68"/>
  <c r="I24" i="68"/>
  <c r="I23" i="68"/>
  <c r="J20" i="68"/>
  <c r="I20" i="68"/>
  <c r="J19" i="68"/>
  <c r="I19" i="68"/>
  <c r="J18" i="68"/>
  <c r="I18" i="68"/>
  <c r="J17" i="68"/>
  <c r="I17" i="68"/>
  <c r="J16" i="68"/>
  <c r="I16" i="68"/>
  <c r="G28" i="68"/>
  <c r="F28" i="68"/>
  <c r="G27" i="68"/>
  <c r="F27" i="68"/>
  <c r="G26" i="68"/>
  <c r="G25" i="68"/>
  <c r="F25" i="68"/>
  <c r="G24" i="68"/>
  <c r="F24" i="68"/>
  <c r="F23" i="68"/>
  <c r="G20" i="68"/>
  <c r="F20" i="68"/>
  <c r="G19" i="68"/>
  <c r="F19" i="68"/>
  <c r="G18" i="68"/>
  <c r="F18" i="68"/>
  <c r="G17" i="68"/>
  <c r="F17" i="68"/>
  <c r="G16" i="68"/>
  <c r="F16" i="68"/>
  <c r="C28" i="68"/>
  <c r="C27" i="68"/>
  <c r="C25" i="68"/>
  <c r="C24" i="68"/>
  <c r="C23" i="68"/>
  <c r="C20" i="68"/>
  <c r="C19" i="68"/>
  <c r="C18" i="68"/>
  <c r="C17" i="68"/>
  <c r="C16" i="68"/>
  <c r="Q56" i="68"/>
  <c r="N56" i="68"/>
  <c r="K56" i="68"/>
  <c r="H56" i="68"/>
  <c r="E56" i="68"/>
  <c r="S55" i="68"/>
  <c r="R55" i="68"/>
  <c r="P55" i="68"/>
  <c r="O55" i="68"/>
  <c r="M55" i="68"/>
  <c r="L55" i="68"/>
  <c r="J55" i="68"/>
  <c r="I55" i="68"/>
  <c r="G55" i="68"/>
  <c r="F55" i="68"/>
  <c r="S54" i="68"/>
  <c r="R54" i="68"/>
  <c r="P54" i="68"/>
  <c r="O54" i="68"/>
  <c r="M54" i="68"/>
  <c r="L54" i="68"/>
  <c r="J54" i="68"/>
  <c r="I54" i="68"/>
  <c r="G54" i="68"/>
  <c r="F54" i="68"/>
  <c r="S53" i="68"/>
  <c r="R53" i="68"/>
  <c r="P53" i="68"/>
  <c r="O53" i="68"/>
  <c r="M53" i="68"/>
  <c r="L53" i="68"/>
  <c r="J53" i="68"/>
  <c r="I53" i="68"/>
  <c r="G53" i="68"/>
  <c r="F53" i="68"/>
  <c r="S52" i="68"/>
  <c r="R52" i="68"/>
  <c r="P52" i="68"/>
  <c r="O52" i="68"/>
  <c r="M52" i="68"/>
  <c r="L52" i="68"/>
  <c r="J52" i="68"/>
  <c r="I52" i="68"/>
  <c r="G52" i="68"/>
  <c r="F52" i="68"/>
  <c r="S51" i="68"/>
  <c r="R51" i="68"/>
  <c r="P51" i="68"/>
  <c r="O51" i="68"/>
  <c r="M51" i="68"/>
  <c r="L51" i="68"/>
  <c r="J51" i="68"/>
  <c r="I51" i="68"/>
  <c r="G51" i="68"/>
  <c r="F51" i="68"/>
  <c r="S50" i="68"/>
  <c r="S56" i="68"/>
  <c r="R50" i="68"/>
  <c r="R56" i="68"/>
  <c r="O50" i="68"/>
  <c r="L50" i="68"/>
  <c r="I50" i="68"/>
  <c r="F50" i="68"/>
  <c r="Q48" i="68"/>
  <c r="Q57" i="68"/>
  <c r="N48" i="68"/>
  <c r="K48" i="68"/>
  <c r="H48" i="68"/>
  <c r="E48" i="68"/>
  <c r="S47" i="68"/>
  <c r="R47" i="68"/>
  <c r="P47" i="68"/>
  <c r="O47" i="68"/>
  <c r="M47" i="68"/>
  <c r="L47" i="68"/>
  <c r="J47" i="68"/>
  <c r="I47" i="68"/>
  <c r="G47" i="68"/>
  <c r="F47" i="68"/>
  <c r="S46" i="68"/>
  <c r="R46" i="68"/>
  <c r="P46" i="68"/>
  <c r="O46" i="68"/>
  <c r="M46" i="68"/>
  <c r="L46" i="68"/>
  <c r="J46" i="68"/>
  <c r="I46" i="68"/>
  <c r="G46" i="68"/>
  <c r="F46" i="68"/>
  <c r="S45" i="68"/>
  <c r="R45" i="68"/>
  <c r="P45" i="68"/>
  <c r="O45" i="68"/>
  <c r="M45" i="68"/>
  <c r="L45" i="68"/>
  <c r="J45" i="68"/>
  <c r="I45" i="68"/>
  <c r="G45" i="68"/>
  <c r="F45" i="68"/>
  <c r="S44" i="68"/>
  <c r="R44" i="68"/>
  <c r="P44" i="68"/>
  <c r="O44" i="68"/>
  <c r="M44" i="68"/>
  <c r="L44" i="68"/>
  <c r="J44" i="68"/>
  <c r="I44" i="68"/>
  <c r="G44" i="68"/>
  <c r="F44" i="68"/>
  <c r="S43" i="68"/>
  <c r="S48" i="68"/>
  <c r="R43" i="68"/>
  <c r="R48" i="68"/>
  <c r="P43" i="68"/>
  <c r="O43" i="68"/>
  <c r="M43" i="68"/>
  <c r="L43" i="68"/>
  <c r="J43" i="68"/>
  <c r="I43" i="68"/>
  <c r="G43" i="68"/>
  <c r="F43" i="68"/>
  <c r="D55" i="68"/>
  <c r="C55" i="68"/>
  <c r="D54" i="68"/>
  <c r="C54" i="68"/>
  <c r="D53" i="68"/>
  <c r="C53" i="68"/>
  <c r="D52" i="68"/>
  <c r="C52" i="68"/>
  <c r="D51" i="68"/>
  <c r="D56" i="68"/>
  <c r="C51" i="68"/>
  <c r="C50" i="68"/>
  <c r="C56" i="68"/>
  <c r="D47" i="68"/>
  <c r="C47" i="68"/>
  <c r="D46" i="68"/>
  <c r="C46" i="68"/>
  <c r="D45" i="68"/>
  <c r="C45" i="68"/>
  <c r="D44" i="68"/>
  <c r="C44" i="68"/>
  <c r="D43" i="68"/>
  <c r="C43" i="68"/>
  <c r="B56" i="68"/>
  <c r="B48" i="68"/>
  <c r="Q29" i="68"/>
  <c r="N29" i="68"/>
  <c r="Q21" i="68"/>
  <c r="N21" i="68"/>
  <c r="E17" i="59"/>
  <c r="S52" i="73"/>
  <c r="P52" i="73"/>
  <c r="N52" i="73"/>
  <c r="M52" i="73"/>
  <c r="L52" i="73"/>
  <c r="K52" i="73"/>
  <c r="S45" i="73"/>
  <c r="P45" i="73"/>
  <c r="N45" i="73"/>
  <c r="M45" i="73"/>
  <c r="L45" i="73"/>
  <c r="K45" i="73"/>
  <c r="S37" i="73"/>
  <c r="P37" i="73"/>
  <c r="N37" i="73"/>
  <c r="M37" i="73"/>
  <c r="L37" i="73"/>
  <c r="K37" i="73"/>
  <c r="S32" i="73"/>
  <c r="P32" i="73"/>
  <c r="N32" i="73"/>
  <c r="M32" i="73"/>
  <c r="L32" i="73"/>
  <c r="K32" i="73"/>
  <c r="S26" i="73"/>
  <c r="P26" i="73"/>
  <c r="N26" i="73"/>
  <c r="M26" i="73"/>
  <c r="L26" i="73"/>
  <c r="K26" i="73"/>
  <c r="S21" i="73"/>
  <c r="P21" i="73"/>
  <c r="N21" i="73"/>
  <c r="M21" i="73"/>
  <c r="L21" i="73"/>
  <c r="K21" i="73"/>
  <c r="S16" i="73"/>
  <c r="P16" i="73"/>
  <c r="N16" i="73"/>
  <c r="M16" i="73"/>
  <c r="L16" i="73"/>
  <c r="K16" i="73"/>
  <c r="S11" i="73"/>
  <c r="P11" i="73"/>
  <c r="N11" i="73"/>
  <c r="M11" i="73"/>
  <c r="L11" i="73"/>
  <c r="K11" i="73"/>
  <c r="D17" i="59"/>
  <c r="J56" i="73"/>
  <c r="J52" i="73"/>
  <c r="J37" i="73"/>
  <c r="J32" i="73"/>
  <c r="J26" i="73"/>
  <c r="J21" i="73"/>
  <c r="J16" i="73"/>
  <c r="J11" i="73"/>
  <c r="H29" i="68"/>
  <c r="H21" i="68"/>
  <c r="C17" i="59"/>
  <c r="E29" i="68"/>
  <c r="E21" i="68"/>
  <c r="W56" i="73"/>
  <c r="T55" i="73"/>
  <c r="T56" i="73"/>
  <c r="P56" i="73"/>
  <c r="N56" i="73"/>
  <c r="N60" i="73"/>
  <c r="M56" i="73"/>
  <c r="L56" i="73"/>
  <c r="K56" i="73"/>
  <c r="H56" i="73"/>
  <c r="F56" i="73"/>
  <c r="F60" i="73"/>
  <c r="E56" i="73"/>
  <c r="D56" i="73"/>
  <c r="C56" i="73"/>
  <c r="S56" i="73"/>
  <c r="B25" i="67"/>
  <c r="B43" i="67"/>
  <c r="H52" i="73"/>
  <c r="H45" i="73"/>
  <c r="H37" i="73"/>
  <c r="H26" i="73"/>
  <c r="H21" i="73"/>
  <c r="H16" i="73"/>
  <c r="H11" i="73"/>
  <c r="H60" i="73"/>
  <c r="S9" i="49"/>
  <c r="T9" i="49"/>
  <c r="S10" i="49"/>
  <c r="T10" i="49"/>
  <c r="S11" i="49"/>
  <c r="T11" i="49"/>
  <c r="S12" i="49"/>
  <c r="T12" i="49"/>
  <c r="S19" i="49"/>
  <c r="T19" i="49"/>
  <c r="T24" i="73"/>
  <c r="U24" i="73"/>
  <c r="L17" i="59"/>
  <c r="K43" i="67"/>
  <c r="J17" i="59"/>
  <c r="I43" i="67"/>
  <c r="I17" i="59"/>
  <c r="H43" i="67"/>
  <c r="H17" i="59"/>
  <c r="G43" i="67"/>
  <c r="G17" i="59"/>
  <c r="F43" i="67"/>
  <c r="F17" i="59"/>
  <c r="F21" i="59"/>
  <c r="D25" i="67"/>
  <c r="D43" i="67"/>
  <c r="C25" i="67"/>
  <c r="C43" i="67"/>
  <c r="B17" i="59"/>
  <c r="C59" i="65"/>
  <c r="C46" i="65"/>
  <c r="C61" i="65"/>
  <c r="C39" i="65"/>
  <c r="D45" i="73"/>
  <c r="D60" i="73"/>
  <c r="T16" i="49"/>
  <c r="K29" i="68"/>
  <c r="K21" i="68"/>
  <c r="B29" i="68"/>
  <c r="B21" i="68"/>
  <c r="N9" i="59"/>
  <c r="N11" i="59"/>
  <c r="N12" i="59"/>
  <c r="N13" i="59"/>
  <c r="N14" i="59"/>
  <c r="N15" i="59"/>
  <c r="B51" i="67"/>
  <c r="C52" i="73"/>
  <c r="C45" i="73"/>
  <c r="C37" i="73"/>
  <c r="C32" i="73"/>
  <c r="C26" i="73"/>
  <c r="C21" i="73"/>
  <c r="C16" i="73"/>
  <c r="C60" i="73"/>
  <c r="C11" i="73"/>
  <c r="N20" i="67"/>
  <c r="O20" i="67" s="1"/>
  <c r="N22" i="67"/>
  <c r="O22" i="67"/>
  <c r="K51" i="67"/>
  <c r="T50" i="73"/>
  <c r="U50" i="73"/>
  <c r="X50" i="73"/>
  <c r="T51" i="73"/>
  <c r="U51" i="73"/>
  <c r="X51" i="73"/>
  <c r="D51" i="67"/>
  <c r="W59" i="73"/>
  <c r="W52" i="73"/>
  <c r="W55" i="73"/>
  <c r="T49" i="73"/>
  <c r="U49" i="73"/>
  <c r="X49" i="73"/>
  <c r="T48" i="73"/>
  <c r="U48" i="73"/>
  <c r="W45" i="73"/>
  <c r="T44" i="73"/>
  <c r="U44" i="73"/>
  <c r="X44" i="73"/>
  <c r="T43" i="73"/>
  <c r="U43" i="73"/>
  <c r="X43" i="73"/>
  <c r="T42" i="73"/>
  <c r="U42" i="73"/>
  <c r="X42" i="73"/>
  <c r="T41" i="73"/>
  <c r="U41" i="73"/>
  <c r="X41" i="73"/>
  <c r="T40" i="73"/>
  <c r="U40" i="73"/>
  <c r="W37" i="73"/>
  <c r="T36" i="73"/>
  <c r="U36" i="73"/>
  <c r="X36" i="73"/>
  <c r="T35" i="73"/>
  <c r="T37" i="73"/>
  <c r="W32" i="73"/>
  <c r="T31" i="73"/>
  <c r="U31" i="73"/>
  <c r="T30" i="73"/>
  <c r="U30" i="73"/>
  <c r="T29" i="73"/>
  <c r="T32" i="73"/>
  <c r="U29" i="73"/>
  <c r="U32" i="73"/>
  <c r="X32" i="73"/>
  <c r="W26" i="73"/>
  <c r="T25" i="73"/>
  <c r="T26" i="73"/>
  <c r="U25" i="73"/>
  <c r="X25" i="73"/>
  <c r="W21" i="73"/>
  <c r="T20" i="73"/>
  <c r="U20" i="73"/>
  <c r="X20" i="73"/>
  <c r="T19" i="73"/>
  <c r="U19" i="73"/>
  <c r="X19" i="73"/>
  <c r="W16" i="73"/>
  <c r="W60" i="73"/>
  <c r="T15" i="73"/>
  <c r="U15" i="73"/>
  <c r="T14" i="73"/>
  <c r="U14" i="73"/>
  <c r="W11" i="73"/>
  <c r="O56" i="65"/>
  <c r="O57" i="65"/>
  <c r="M58" i="67"/>
  <c r="K58" i="67"/>
  <c r="J58" i="67"/>
  <c r="I58" i="67"/>
  <c r="H58" i="67"/>
  <c r="G58" i="67"/>
  <c r="F58" i="67"/>
  <c r="E58" i="67"/>
  <c r="D58" i="67"/>
  <c r="C58" i="67"/>
  <c r="B58" i="67"/>
  <c r="N57" i="67"/>
  <c r="O57" i="67"/>
  <c r="N56" i="67"/>
  <c r="N58" i="67" s="1"/>
  <c r="O58" i="67" s="1"/>
  <c r="N55" i="67"/>
  <c r="O55" i="67"/>
  <c r="N54" i="67"/>
  <c r="O54" i="67"/>
  <c r="J51" i="67"/>
  <c r="H51" i="67"/>
  <c r="G51" i="67"/>
  <c r="F51" i="67"/>
  <c r="E51" i="67"/>
  <c r="C51" i="67"/>
  <c r="N50" i="67"/>
  <c r="O50" i="67" s="1"/>
  <c r="N49" i="67"/>
  <c r="O49" i="67" s="1"/>
  <c r="N48" i="67"/>
  <c r="O48" i="67" s="1"/>
  <c r="N47" i="67"/>
  <c r="M43" i="67"/>
  <c r="L43" i="67"/>
  <c r="J43" i="67"/>
  <c r="N17" i="67"/>
  <c r="O17" i="67"/>
  <c r="N15" i="67"/>
  <c r="O15" i="67" s="1"/>
  <c r="N13" i="67"/>
  <c r="O13" i="67"/>
  <c r="O58" i="65"/>
  <c r="O55" i="65"/>
  <c r="O54" i="65"/>
  <c r="O59" i="65"/>
  <c r="O50" i="65"/>
  <c r="O51" i="65"/>
  <c r="O49" i="65"/>
  <c r="O45" i="65"/>
  <c r="O44" i="65"/>
  <c r="O46" i="65"/>
  <c r="O43" i="65"/>
  <c r="O38" i="65"/>
  <c r="O37" i="65"/>
  <c r="O36" i="65"/>
  <c r="O32" i="65"/>
  <c r="O31" i="65"/>
  <c r="O27" i="65"/>
  <c r="O26" i="65"/>
  <c r="O28" i="65"/>
  <c r="O22" i="65"/>
  <c r="O17" i="65"/>
  <c r="O18" i="65"/>
  <c r="O13" i="65"/>
  <c r="O12" i="65"/>
  <c r="O8" i="65"/>
  <c r="O7" i="65"/>
  <c r="O9" i="65"/>
  <c r="O21" i="65"/>
  <c r="C32" i="68"/>
  <c r="F4" i="68"/>
  <c r="G4" i="68"/>
  <c r="G32" i="68"/>
  <c r="D4" i="68"/>
  <c r="D27" i="68"/>
  <c r="D20" i="68"/>
  <c r="D16" i="68"/>
  <c r="D26" i="68"/>
  <c r="D24" i="68"/>
  <c r="D17" i="68"/>
  <c r="D19" i="68"/>
  <c r="D18" i="68"/>
  <c r="D28" i="68"/>
  <c r="D25" i="68"/>
  <c r="F32" i="68"/>
  <c r="I4" i="68"/>
  <c r="D32" i="68"/>
  <c r="B30" i="68"/>
  <c r="Q60" i="73"/>
  <c r="E30" i="68"/>
  <c r="H30" i="68"/>
  <c r="S60" i="73"/>
  <c r="O60" i="73"/>
  <c r="R60" i="73"/>
  <c r="L4" i="68"/>
  <c r="J4" i="68"/>
  <c r="J32" i="68"/>
  <c r="I32" i="68"/>
  <c r="M4" i="68"/>
  <c r="M32" i="68"/>
  <c r="L32" i="68"/>
  <c r="O4" i="68"/>
  <c r="R4" i="68"/>
  <c r="P4" i="68"/>
  <c r="P32" i="68"/>
  <c r="O32" i="68"/>
  <c r="R32" i="68"/>
  <c r="S4" i="68"/>
  <c r="S32" i="68"/>
  <c r="S8" i="49"/>
  <c r="T8" i="49"/>
  <c r="M60" i="73"/>
  <c r="L60" i="73"/>
  <c r="P60" i="73"/>
  <c r="N14" i="93"/>
  <c r="O14" i="93"/>
  <c r="F48" i="68"/>
  <c r="G48" i="68"/>
  <c r="G56" i="68"/>
  <c r="E57" i="68"/>
  <c r="J46" i="92"/>
  <c r="F56" i="68"/>
  <c r="B57" i="68"/>
  <c r="C48" i="68"/>
  <c r="D48" i="68"/>
  <c r="I46" i="92"/>
  <c r="R29" i="68"/>
  <c r="S29" i="68"/>
  <c r="R21" i="68"/>
  <c r="S21" i="68"/>
  <c r="S30" i="68"/>
  <c r="Q30" i="68"/>
  <c r="H46" i="92"/>
  <c r="N30" i="68"/>
  <c r="P29" i="68"/>
  <c r="O21" i="68"/>
  <c r="P21" i="68"/>
  <c r="G46" i="92"/>
  <c r="O29" i="68"/>
  <c r="O32" i="92"/>
  <c r="E43" i="67"/>
  <c r="M29" i="68"/>
  <c r="L29" i="68"/>
  <c r="K30" i="68"/>
  <c r="L21" i="68"/>
  <c r="L30" i="68"/>
  <c r="M21" i="68"/>
  <c r="T52" i="73"/>
  <c r="T21" i="73"/>
  <c r="K60" i="73"/>
  <c r="F46" i="92"/>
  <c r="M19" i="72"/>
  <c r="M27" i="72"/>
  <c r="O25" i="67"/>
  <c r="I21" i="68"/>
  <c r="I30" i="68"/>
  <c r="J21" i="68"/>
  <c r="J30" i="68"/>
  <c r="I29" i="68"/>
  <c r="R57" i="68"/>
  <c r="C29" i="68"/>
  <c r="C57" i="68"/>
  <c r="C21" i="68"/>
  <c r="F21" i="68"/>
  <c r="F29" i="68"/>
  <c r="R30" i="68"/>
  <c r="M30" i="68"/>
  <c r="G21" i="68"/>
  <c r="S57" i="68"/>
  <c r="D29" i="68"/>
  <c r="D21" i="68"/>
  <c r="D57" i="68"/>
  <c r="G29" i="68"/>
  <c r="J60" i="73"/>
  <c r="F57" i="68"/>
  <c r="G57" i="68"/>
  <c r="O30" i="68"/>
  <c r="P30" i="68"/>
  <c r="C30" i="68"/>
  <c r="F30" i="68"/>
  <c r="D30" i="68"/>
  <c r="G30" i="68"/>
  <c r="O33" i="65"/>
  <c r="K17" i="59"/>
  <c r="N17" i="59"/>
  <c r="X29" i="73"/>
  <c r="T11" i="73"/>
  <c r="U55" i="73"/>
  <c r="U56" i="73"/>
  <c r="X56" i="73"/>
  <c r="I56" i="68"/>
  <c r="J56" i="68"/>
  <c r="H57" i="68"/>
  <c r="I48" i="68"/>
  <c r="J48" i="68"/>
  <c r="I57" i="68"/>
  <c r="J57" i="68"/>
  <c r="K57" i="68"/>
  <c r="L56" i="68"/>
  <c r="M56" i="68"/>
  <c r="L48" i="68"/>
  <c r="L57" i="68"/>
  <c r="M48" i="68"/>
  <c r="O47" i="67"/>
  <c r="M57" i="68"/>
  <c r="O39" i="65"/>
  <c r="O61" i="65"/>
  <c r="O23" i="65"/>
  <c r="O14" i="65"/>
  <c r="T15" i="49"/>
  <c r="S15" i="49"/>
  <c r="X9" i="73"/>
  <c r="X30" i="73"/>
  <c r="U26" i="73"/>
  <c r="X26" i="73"/>
  <c r="X24" i="73"/>
  <c r="X8" i="73"/>
  <c r="U11" i="73"/>
  <c r="X14" i="73"/>
  <c r="U16" i="73"/>
  <c r="X16" i="73"/>
  <c r="X40" i="73"/>
  <c r="U45" i="73"/>
  <c r="X45" i="73"/>
  <c r="U52" i="73"/>
  <c r="X52" i="73"/>
  <c r="U21" i="73"/>
  <c r="X21" i="73"/>
  <c r="T16" i="73"/>
  <c r="T60" i="73"/>
  <c r="U35" i="73"/>
  <c r="T45" i="73"/>
  <c r="X55" i="73"/>
  <c r="S23" i="92"/>
  <c r="O15" i="93"/>
  <c r="N15" i="93"/>
  <c r="S31" i="92"/>
  <c r="S8" i="92"/>
  <c r="S10" i="92"/>
  <c r="O37" i="92"/>
  <c r="P18" i="92"/>
  <c r="Q18" i="92"/>
  <c r="Q20" i="92"/>
  <c r="O15" i="92"/>
  <c r="O27" i="92"/>
  <c r="O44" i="92"/>
  <c r="O11" i="92"/>
  <c r="P15" i="92"/>
  <c r="S15" i="92"/>
  <c r="S40" i="92"/>
  <c r="P44" i="92"/>
  <c r="S44" i="92"/>
  <c r="P37" i="92"/>
  <c r="S37" i="92"/>
  <c r="S35" i="92"/>
  <c r="S30" i="92"/>
  <c r="P32" i="92"/>
  <c r="S32" i="92"/>
  <c r="P11" i="92"/>
  <c r="S9" i="92"/>
  <c r="P26" i="92"/>
  <c r="P27" i="92"/>
  <c r="S18" i="92"/>
  <c r="X35" i="73"/>
  <c r="U37" i="73"/>
  <c r="X37" i="73"/>
  <c r="U60" i="73"/>
  <c r="X60" i="73"/>
  <c r="X11" i="73"/>
  <c r="P20" i="92"/>
  <c r="S20" i="92"/>
  <c r="O46" i="92"/>
  <c r="S11" i="92"/>
  <c r="Q26" i="92"/>
  <c r="Q27" i="92"/>
  <c r="Q46" i="92"/>
  <c r="S26" i="92"/>
  <c r="P46" i="92"/>
  <c r="S27" i="92"/>
  <c r="S46" i="92"/>
  <c r="P56" i="68" l="1"/>
  <c r="N57" i="68"/>
  <c r="N43" i="67"/>
  <c r="O43" i="67" s="1"/>
  <c r="O56" i="68"/>
  <c r="O48" i="68"/>
  <c r="P48" i="68"/>
  <c r="P57" i="68" s="1"/>
  <c r="N51" i="67"/>
  <c r="O51" i="67" s="1"/>
  <c r="O56" i="67"/>
  <c r="O57" i="68" l="1"/>
</calcChain>
</file>

<file path=xl/sharedStrings.xml><?xml version="1.0" encoding="utf-8"?>
<sst xmlns="http://schemas.openxmlformats.org/spreadsheetml/2006/main" count="1369" uniqueCount="427">
  <si>
    <t>Pacific Gas and Electric Company Monthly Report On Interruptible Load and Demand Response</t>
  </si>
  <si>
    <t xml:space="preserve"> </t>
  </si>
  <si>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</si>
  <si>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</si>
  <si>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</si>
  <si>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</si>
  <si>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</si>
  <si>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</si>
  <si>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</si>
  <si>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</si>
  <si>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</si>
  <si>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</si>
  <si>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</si>
  <si>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</si>
  <si>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</si>
  <si>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2023 </t>
  </si>
  <si>
    <r>
      <t xml:space="preserve">PILOT PROGRAMS </t>
    </r>
    <r>
      <rPr>
        <b/>
        <vertAlign val="superscript"/>
        <sz val="10"/>
        <rFont val="Arial"/>
        <family val="2"/>
      </rPr>
      <t>1</t>
    </r>
  </si>
  <si>
    <t>SSP II (Load Decrease)</t>
  </si>
  <si>
    <t xml:space="preserve">Non-Residential </t>
  </si>
  <si>
    <t>N/A</t>
  </si>
  <si>
    <t>Residential</t>
  </si>
  <si>
    <t>XSP (Load Increase)</t>
  </si>
  <si>
    <t>Non-Residential</t>
  </si>
  <si>
    <r>
      <t xml:space="preserve">INTERUPTIBLE RELIABILITY PROGRAMS </t>
    </r>
    <r>
      <rPr>
        <b/>
        <vertAlign val="superscript"/>
        <sz val="10"/>
        <rFont val="Arial"/>
        <family val="2"/>
      </rPr>
      <t>3</t>
    </r>
  </si>
  <si>
    <t>BIP - Day Of</t>
  </si>
  <si>
    <t>OBMC</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</si>
  <si>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</si>
  <si>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</si>
  <si>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</si>
  <si>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</si>
  <si>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vertAlign val="superscript"/>
        <sz val="10"/>
        <rFont val="Arial"/>
        <family val="2"/>
      </rPr>
      <t>2</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</si>
  <si>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</si>
  <si>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</si>
  <si>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</si>
  <si>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</si>
  <si>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</si>
  <si>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</si>
  <si>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</si>
  <si>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</si>
  <si>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</si>
  <si>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</si>
  <si>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</si>
  <si>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</si>
  <si>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</si>
  <si>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</si>
  <si>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</si>
  <si>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BIP - Day of</t>
  </si>
  <si>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</si>
  <si>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</si>
  <si>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</si>
  <si>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</si>
  <si>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</si>
  <si>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</si>
  <si>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</si>
  <si>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</si>
  <si>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</si>
  <si>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</si>
  <si>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</si>
  <si>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</si>
  <si>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</si>
  <si>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</si>
  <si>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</si>
  <si>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</si>
  <si>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</si>
  <si>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</si>
  <si>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</si>
  <si>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</si>
  <si>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</si>
  <si>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</si>
  <si>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</si>
  <si>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</si>
  <si>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</si>
  <si>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</si>
  <si>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</si>
  <si>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</si>
  <si>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</si>
  <si>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</si>
  <si>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</si>
  <si>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</si>
  <si>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</si>
  <si>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r>
      <t>1</t>
    </r>
    <r>
      <rPr>
        <sz val="10"/>
        <rFont val="Cambria"/>
        <family val="1"/>
      </rPr>
      <t xml:space="preserve"> CBP Residential Ex Post information is confidential under market sensitive/proprietary information. </t>
    </r>
  </si>
  <si>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</si>
  <si>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</si>
  <si>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</si>
  <si>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</si>
  <si>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</si>
  <si>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</si>
  <si>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</si>
  <si>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</si>
  <si>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</si>
  <si>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</si>
  <si>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</si>
  <si>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</si>
  <si>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</si>
  <si>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</si>
  <si>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</si>
  <si>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</si>
  <si>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</si>
  <si>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</si>
  <si>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</si>
  <si>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</si>
  <si>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</si>
  <si>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</si>
  <si>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</si>
  <si>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</si>
  <si>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</si>
  <si>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</si>
  <si>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</si>
  <si>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</si>
  <si>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</si>
  <si>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</si>
  <si>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</si>
  <si>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</si>
  <si>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for customers &gt;200 kW.  Actual performance is measured after the first full year of DR program participation and the remaining 40% incentive is paid based on performance values. Office and Retail &lt;499 kW excepted and paid at 100%.  Unable to verify Residential MWs.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</si>
  <si>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</si>
  <si>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</si>
  <si>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2023 Program Expenditures</t>
  </si>
  <si>
    <t>Cost Item</t>
  </si>
  <si>
    <t xml:space="preserve">January </t>
  </si>
  <si>
    <t xml:space="preserve">February </t>
  </si>
  <si>
    <t>Year-to-Date Expenditures</t>
  </si>
  <si>
    <t>Total Funding Cycle  Expenditures to Date</t>
  </si>
  <si>
    <t>2023 Authorized Funding [1]</t>
  </si>
  <si>
    <t>Fund shift Adjustments</t>
  </si>
  <si>
    <t>Percent Funding</t>
  </si>
  <si>
    <t>Category 1: Supply‐Side DR Programs</t>
  </si>
  <si>
    <t>BASEINTERRUP</t>
  </si>
  <si>
    <t>AC Cycling: Smart AC</t>
  </si>
  <si>
    <t>Base Interruptible Program (BIP)</t>
  </si>
  <si>
    <t>OBMC/SLRP</t>
  </si>
  <si>
    <t>Capacity Bidding Program (CBP)</t>
  </si>
  <si>
    <t xml:space="preserve"> Budget Category 1 Total</t>
  </si>
  <si>
    <t>Category 2: Load Modifying DR Programs</t>
  </si>
  <si>
    <t>`</t>
  </si>
  <si>
    <t>CAPACIT BIDD</t>
  </si>
  <si>
    <t>OMBC/SLRP</t>
  </si>
  <si>
    <t xml:space="preserve"> Budget Category 2 Total</t>
  </si>
  <si>
    <t>Category 3: DRAM and Rule 24/32</t>
  </si>
  <si>
    <t>DRAM Phase 4</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</si>
  <si>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</si>
  <si>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</si>
  <si>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</si>
  <si>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</si>
  <si>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</si>
  <si>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</si>
  <si>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</si>
  <si>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</si>
  <si>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</si>
  <si>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</si>
  <si>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</si>
  <si>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</si>
  <si>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C&amp;I INTM RSC</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</si>
  <si>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</si>
  <si>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</si>
  <si>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</si>
  <si>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</si>
  <si>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</si>
  <si>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</si>
  <si>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</si>
  <si>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</si>
  <si>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</si>
  <si>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DR Measurement and Evaluation (DRMEC)</t>
  </si>
  <si>
    <t>DR Integration Policy &amp; Planning</t>
  </si>
  <si>
    <t>Support for Market Activities</t>
  </si>
  <si>
    <t>Support for Retail &amp; Customer Facing Activities</t>
  </si>
  <si>
    <t xml:space="preserve"> Budget Category 7 Total</t>
  </si>
  <si>
    <t>Total Incremental Cost</t>
  </si>
  <si>
    <t xml:space="preserve">5 Program budgets have been updated to include employee benefits costs approved in the GRC (D.17-05-013) - Decision Authorizing Pacific Gas and Electric Company's General Rate Case Revenue Requirement for 2017-2019, issue date of May 11, 2017.  </t>
  </si>
  <si>
    <r>
      <t>2023 Program Expenditures</t>
    </r>
    <r>
      <rPr>
        <vertAlign val="superscript"/>
        <sz val="9"/>
        <rFont val="Arial"/>
        <family val="2"/>
      </rPr>
      <t xml:space="preserve"> 1</t>
    </r>
  </si>
  <si>
    <t>2018 Expenditures</t>
  </si>
  <si>
    <t>2019 Expenditures</t>
  </si>
  <si>
    <t>2020 Expenditures</t>
  </si>
  <si>
    <t>2021 Expenditures</t>
  </si>
  <si>
    <t>2022 Expenditures</t>
  </si>
  <si>
    <t xml:space="preserve">December </t>
  </si>
  <si>
    <r>
      <t xml:space="preserve">2018-22  Authorized Funding </t>
    </r>
    <r>
      <rPr>
        <b/>
        <vertAlign val="superscript"/>
        <sz val="9"/>
        <rFont val="Arial"/>
        <family val="2"/>
      </rPr>
      <t>3</t>
    </r>
  </si>
  <si>
    <r>
      <t>Percent Funding</t>
    </r>
    <r>
      <rPr>
        <b/>
        <vertAlign val="superscript"/>
        <sz val="9"/>
        <rFont val="Arial"/>
        <family val="2"/>
      </rPr>
      <t xml:space="preserve"> 3</t>
    </r>
  </si>
  <si>
    <t>Permanent Load Shifting (PLS)</t>
  </si>
  <si>
    <r>
      <t>Supply Side Pilot</t>
    </r>
    <r>
      <rPr>
        <vertAlign val="superscript"/>
        <sz val="9"/>
        <rFont val="Arial"/>
        <family val="2"/>
      </rPr>
      <t xml:space="preserve"> </t>
    </r>
  </si>
  <si>
    <t>Excess Supply</t>
  </si>
  <si>
    <t>PHEV/EV PILO</t>
  </si>
  <si>
    <t>DR Core Marketing &amp; Outreach10</t>
  </si>
  <si>
    <t>DR CORE E&amp;T</t>
  </si>
  <si>
    <t>DR Potential Study</t>
  </si>
  <si>
    <r>
      <t xml:space="preserve">Category 8:  Integrated Programs and Activities
  (Including Technical Assistance) </t>
    </r>
    <r>
      <rPr>
        <b/>
        <vertAlign val="superscript"/>
        <sz val="9"/>
        <rFont val="Arial"/>
        <family val="2"/>
      </rPr>
      <t>2</t>
    </r>
  </si>
  <si>
    <t>TECHNOL INCV</t>
  </si>
  <si>
    <t xml:space="preserve">Technology Incentives - IDSM </t>
  </si>
  <si>
    <t>Integrated Energy Audits</t>
  </si>
  <si>
    <t xml:space="preserve"> Budget Category 8 Total</t>
  </si>
  <si>
    <t>Category 9:  ELRP (Emergency Load Reduction Pilot)</t>
  </si>
  <si>
    <t xml:space="preserve"> Budget Category 9 Total</t>
  </si>
  <si>
    <t>Recovery of DR-related capital costs prior to 2009 (for interval metering as authorized in D.06-03-024/D.06-11-049); and, additionally, for the HAN Integration project (as authorized in D.12-04-045).</t>
  </si>
  <si>
    <r>
      <t xml:space="preserve">Total Incremental Cost </t>
    </r>
    <r>
      <rPr>
        <vertAlign val="superscript"/>
        <sz val="9"/>
        <rFont val="Arial"/>
        <family val="2"/>
      </rPr>
      <t>3</t>
    </r>
  </si>
  <si>
    <r>
      <rPr>
        <vertAlign val="superscript"/>
        <sz val="10"/>
        <rFont val="Cambria"/>
        <family val="1"/>
      </rPr>
      <t>1</t>
    </r>
    <r>
      <rPr>
        <sz val="10"/>
        <rFont val="Cambria"/>
        <family val="1"/>
      </rPr>
      <t xml:space="preserve"> The expenditures listed are in support of PG&amp;E's DR programs for large commercial, industrial and agricultural customers. </t>
    </r>
  </si>
  <si>
    <r>
      <rPr>
        <vertAlign val="superscript"/>
        <sz val="10"/>
        <rFont val="Cambria"/>
        <family val="1"/>
        <scheme val="major"/>
      </rPr>
      <t xml:space="preserve">2 </t>
    </r>
    <r>
      <rPr>
        <sz val="10"/>
        <rFont val="Cambria"/>
        <family val="1"/>
        <scheme val="major"/>
      </rPr>
      <t>Additional funding for Technology Incentives and Integrated Energy Audits was approved in Energy Efficiency Decision 14-10-046.  This funding was to continue through 2025 unless the Commission issues a superseding funding decision. On May 31 2018, the Commission issued a superseding decision via the EE Business Plan which allocated $9m to PG&amp;E for IDSM projects ($1m to Residential and $8m to non-Residential). Since the funding was approved after the cycle had started, PG&amp;E incurred some costs for Integrated Enegy Audits prior to the decision being issued - those funds have now been redirected as per the EE Business Plan decision.</t>
    </r>
  </si>
  <si>
    <r>
      <rPr>
        <vertAlign val="superscript"/>
        <sz val="10"/>
        <rFont val="Cambria"/>
        <family val="1"/>
      </rPr>
      <t>3</t>
    </r>
    <r>
      <rPr>
        <sz val="10"/>
        <rFont val="Cambria"/>
        <family val="1"/>
      </rPr>
      <t xml:space="preserve"> Total Incremental Cost excludes incentives (only Admin costs are reported here).  Incentives are reported on Table I-5. </t>
    </r>
  </si>
  <si>
    <t>2018-22 Funding and Percent Funding includes incentives (reported on Table I-5) to accurately show budget used.</t>
  </si>
  <si>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</si>
  <si>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</si>
  <si>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</si>
  <si>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</si>
  <si>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</si>
  <si>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</si>
  <si>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</si>
  <si>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</si>
  <si>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</si>
  <si>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</si>
  <si>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</si>
  <si>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</si>
  <si>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</si>
  <si>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</si>
  <si>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</si>
  <si>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</si>
  <si>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Category 8:  DR System Support Activities</t>
  </si>
  <si>
    <t>INTERACT</t>
  </si>
  <si>
    <t>DR Forecasting Tool</t>
  </si>
  <si>
    <t>DR ONLN EROL</t>
  </si>
  <si>
    <r>
      <t xml:space="preserve">DR Enrollment &amp; Support </t>
    </r>
    <r>
      <rPr>
        <vertAlign val="superscript"/>
        <sz val="9"/>
        <rFont val="Arial"/>
        <family val="2"/>
      </rPr>
      <t>2</t>
    </r>
  </si>
  <si>
    <t>Notifications</t>
  </si>
  <si>
    <r>
      <t>Category 9:  Integrated Programs and Activities
  (Including Technical Assistance)</t>
    </r>
    <r>
      <rPr>
        <b/>
        <vertAlign val="superscript"/>
        <sz val="9"/>
        <rFont val="Arial"/>
        <family val="2"/>
      </rPr>
      <t xml:space="preserve"> </t>
    </r>
  </si>
  <si>
    <t>Technology Incentives - IDSM</t>
  </si>
  <si>
    <t>INTG ENE AUD</t>
  </si>
  <si>
    <t>Category 10:  Special Projects</t>
  </si>
  <si>
    <t>Demand Response Auction Mechanism Pilot Phase 1</t>
  </si>
  <si>
    <t>Demand Response Auction Mechanism Pilot Phase 2</t>
  </si>
  <si>
    <t>Demand Response Auction Mechanism Pilot Phase 3</t>
  </si>
  <si>
    <t>PERM LOAD_01</t>
  </si>
  <si>
    <t>Permanent Load Shifting</t>
  </si>
  <si>
    <t xml:space="preserve"> Budget Category 10 Total</t>
  </si>
  <si>
    <t>Technical Assistance &amp; Technology Incentives (TA&amp;TI) Identified as of December 2014.</t>
  </si>
  <si>
    <t>1 Expenditures on this page reflect expenses incurred in 2023 from Prior Funding Cycles</t>
  </si>
  <si>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</si>
  <si>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</si>
  <si>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</si>
  <si>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</si>
  <si>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</si>
  <si>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</si>
  <si>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</si>
  <si>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</si>
  <si>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</si>
  <si>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</si>
  <si>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</si>
  <si>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</si>
  <si>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</si>
  <si>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</si>
  <si>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Optional Bidding Mandatory Curtailment (OBMC) /
Scheduled Load Reduction (SLRP)</t>
  </si>
  <si>
    <t>Capacity Bidding Program</t>
  </si>
  <si>
    <t xml:space="preserve">Peak Day Pricing </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</si>
  <si>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</si>
  <si>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</si>
  <si>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</si>
  <si>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</si>
  <si>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</si>
  <si>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</si>
  <si>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</si>
  <si>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</si>
  <si>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</si>
  <si>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</si>
  <si>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</si>
  <si>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</si>
  <si>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</si>
  <si>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</si>
  <si>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</si>
  <si>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t xml:space="preserve">2 Revenues from Penalties denote penalty/default payments made by aggregators and charges to direct enrolled customers enrolled in BIP programs. </t>
  </si>
  <si>
    <r>
      <t xml:space="preserve">Cost Item </t>
    </r>
    <r>
      <rPr>
        <b/>
        <vertAlign val="superscript"/>
        <sz val="10"/>
        <rFont val="Arial"/>
        <family val="2"/>
      </rPr>
      <t>1</t>
    </r>
  </si>
  <si>
    <t>Carry-Over Incentives incurred in 2022</t>
  </si>
  <si>
    <t>DRAM Phase 1</t>
  </si>
  <si>
    <t>DRAM Phase 2</t>
  </si>
  <si>
    <t>DRAM Phase 3</t>
  </si>
  <si>
    <t>Permanent Load Shift</t>
  </si>
  <si>
    <r>
      <t>SmartAC</t>
    </r>
    <r>
      <rPr>
        <vertAlign val="superscript"/>
        <sz val="10"/>
        <rFont val="Arial"/>
        <family val="2"/>
      </rPr>
      <t>TM</t>
    </r>
  </si>
  <si>
    <t>Revenues from Penalties</t>
  </si>
  <si>
    <r>
      <t>1</t>
    </r>
    <r>
      <rPr>
        <sz val="10"/>
        <rFont val="Cambria"/>
        <family val="1"/>
      </rPr>
      <t xml:space="preserve"> Incentives on this page reflect incentives paid in 2019 from all prior funding cycles.</t>
    </r>
  </si>
  <si>
    <t xml:space="preserve"> PG&amp;E's ME&amp;O Actual Expenditures</t>
  </si>
  <si>
    <t>2018-2022 and 2023 Funding Cycle Customer Communication, Marketing, and Outreach</t>
  </si>
  <si>
    <t>Year-to-Date  Expenditures</t>
  </si>
  <si>
    <t>Total Funding Cycle Expenditures to date</t>
  </si>
  <si>
    <t>2019 Authorized Budget (if Applicable)</t>
  </si>
  <si>
    <t>2023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</si>
  <si>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</si>
  <si>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</si>
  <si>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</si>
  <si>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</si>
  <si>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</si>
  <si>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</si>
  <si>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</si>
  <si>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</si>
  <si>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</si>
  <si>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</si>
  <si>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</si>
  <si>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</si>
  <si>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</si>
  <si>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</si>
  <si>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</si>
  <si>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r>
      <t>Enabling Technologies (e.g., AutoDR, TI)</t>
    </r>
    <r>
      <rPr>
        <vertAlign val="superscript"/>
        <sz val="10"/>
        <rFont val="Calibri"/>
        <family val="2"/>
      </rPr>
      <t xml:space="preserve"> </t>
    </r>
  </si>
  <si>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</si>
  <si>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</si>
  <si>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</si>
  <si>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</si>
  <si>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</si>
  <si>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</si>
  <si>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</si>
  <si>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</si>
  <si>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</si>
  <si>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</si>
  <si>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</si>
  <si>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</si>
  <si>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</si>
  <si>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</si>
  <si>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</si>
  <si>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</si>
  <si>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</si>
  <si>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</si>
  <si>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</si>
  <si>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</si>
  <si>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rFont val="Calibri"/>
        <family val="2"/>
      </rPr>
      <t>1</t>
    </r>
    <r>
      <rPr>
        <sz val="1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</si>
  <si>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</si>
  <si>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</si>
  <si>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</si>
  <si>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</si>
  <si>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</si>
  <si>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</si>
  <si>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</si>
  <si>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</si>
  <si>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</si>
  <si>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</si>
  <si>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</si>
  <si>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</si>
  <si>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</si>
  <si>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</si>
  <si>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</si>
  <si>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</si>
  <si>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</si>
  <si>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Central Coast</t>
  </si>
  <si>
    <t>PGCC</t>
  </si>
  <si>
    <t>Central Coast PGCC</t>
  </si>
  <si>
    <t>East Bay (Bay Area)</t>
  </si>
  <si>
    <t>PGEB</t>
  </si>
  <si>
    <t xml:space="preserve">East Bay (Bay Area) PGEB </t>
  </si>
  <si>
    <t>Fresno</t>
  </si>
  <si>
    <t>PGF1</t>
  </si>
  <si>
    <t xml:space="preserve">Fresno PGF1 </t>
  </si>
  <si>
    <t>Geysers</t>
  </si>
  <si>
    <t>PGFG</t>
  </si>
  <si>
    <t xml:space="preserve">Geysers PGFG </t>
  </si>
  <si>
    <t>Humboldt</t>
  </si>
  <si>
    <t>PGHB</t>
  </si>
  <si>
    <t xml:space="preserve">Humboldt PGHB </t>
  </si>
  <si>
    <t>Kern</t>
  </si>
  <si>
    <t>PGKN</t>
  </si>
  <si>
    <t xml:space="preserve">Kern PGKN </t>
  </si>
  <si>
    <t>North Bay</t>
  </si>
  <si>
    <t>PGNB</t>
  </si>
  <si>
    <t xml:space="preserve">North Bay PGNB  </t>
  </si>
  <si>
    <t>North Coast</t>
  </si>
  <si>
    <t>PGNC</t>
  </si>
  <si>
    <t xml:space="preserve">North Coast PGNC  </t>
  </si>
  <si>
    <t>North of Path 15</t>
  </si>
  <si>
    <t>PGNP</t>
  </si>
  <si>
    <t xml:space="preserve">North of Path 15 PGNP  </t>
  </si>
  <si>
    <t>Peninsula (Bay Area)</t>
  </si>
  <si>
    <t>PGP2</t>
  </si>
  <si>
    <t xml:space="preserve">Peninsula (Bay Area) PGP2 </t>
  </si>
  <si>
    <t>San Francisco (Bay Area)</t>
  </si>
  <si>
    <t>PGSF</t>
  </si>
  <si>
    <t xml:space="preserve">San Francisco (Bay Area) PGSF </t>
  </si>
  <si>
    <t>Sierra</t>
  </si>
  <si>
    <t>PGSI</t>
  </si>
  <si>
    <t xml:space="preserve">Sierra PGSI  </t>
  </si>
  <si>
    <t>South Bay (Bay Area)</t>
  </si>
  <si>
    <t>PGSB</t>
  </si>
  <si>
    <t xml:space="preserve">South Bay (Bay Area) PGSB  </t>
  </si>
  <si>
    <t>Stockton</t>
  </si>
  <si>
    <t>PGST</t>
  </si>
  <si>
    <t xml:space="preserve">Stockton PGST  </t>
  </si>
  <si>
    <t>ZP26</t>
  </si>
  <si>
    <t>PGZP</t>
  </si>
  <si>
    <t xml:space="preserve">ZP26 PGZP  </t>
  </si>
  <si>
    <t>SubLap/Zones (15) : Central Coast PGCC ; East Bay (Bay Area) PGEB ; Fresno PGF1 ; Geysers PGFG ; Humboldt PGHB ; Kern PGKN ; North Bay PGNB ; North Coast PGNC ; North of Path 15 PGNP ; Peninsula (Bay Area) PGP2 ; San Francisco (Bay Area) PGSF ; Sierra PGSI ; South Bay (Bay Area) PGSB ; Stockton PGST ; ZP26 PGZP</t>
  </si>
  <si>
    <t>Local Capacity Planning Areas and Disadvantaged Communities Pilot</t>
  </si>
  <si>
    <t>The ADR program is shifting $2,289,000 to the DRET program</t>
  </si>
  <si>
    <t xml:space="preserve">There will be no program impact to the ADR program since the budget is enough to cover all ADR projects forecasted in 2023. </t>
  </si>
  <si>
    <t>The average ex post load impacts per customer are based on the load impacts filing on April 3, 2023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</si>
  <si>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t xml:space="preserve">The average ex ante load impacts per customer are based on the load impacts filing on April 3, 2023 (R.13-09-011). Estimated Average Ex Ante Load Impact kW/Customer = Portfolio-Adjusted Average kW / Customer, under 1-in-2 utility weather conditions, where an event that would occur during Resource Adequecy (RA) hours of 5 -10 pm during March-April or 4 - 9 pm during all other months. </t>
  </si>
  <si>
    <t>Eligible Accounts as of
March 2023</t>
  </si>
  <si>
    <r>
      <rPr>
        <vertAlign val="superscript"/>
        <sz val="10"/>
        <rFont val="Cambria"/>
        <family val="1"/>
      </rPr>
      <t>1</t>
    </r>
    <r>
      <rPr>
        <sz val="10"/>
        <rFont val="Cambria"/>
        <family val="1"/>
      </rPr>
      <t xml:space="preserve"> 2023 Authorized budget includes incentive and administration costs</t>
    </r>
  </si>
  <si>
    <t>The DRET program have studies exceeded its allocated budget of $1,510,000 and will need additional funding in 2023</t>
  </si>
  <si>
    <r>
      <rPr>
        <vertAlign val="superscript"/>
        <sz val="10"/>
        <rFont val="Cambria"/>
        <family val="1"/>
        <scheme val="major"/>
      </rPr>
      <t xml:space="preserve">2 </t>
    </r>
    <r>
      <rPr>
        <sz val="10"/>
        <rFont val="Cambria"/>
        <family val="1"/>
        <scheme val="major"/>
      </rPr>
      <t>2023 Authorized budget for ELRP</t>
    </r>
  </si>
  <si>
    <t>2023 Detailed Breakdown of MWs To Date in TA/Auto DR/TI Programs</t>
  </si>
  <si>
    <t>Day-Ahead</t>
  </si>
  <si>
    <t>PG&amp;E Test</t>
  </si>
  <si>
    <t>System</t>
  </si>
  <si>
    <t>Temperature</t>
  </si>
  <si>
    <t>Market Award</t>
  </si>
  <si>
    <t>Test Event</t>
  </si>
  <si>
    <t>Market Resources in PGST, PGF1, PGNC, PGSI, PGCC, PGKN, PGNP, PGZP</t>
  </si>
  <si>
    <t>Day-Of</t>
  </si>
  <si>
    <t>EEA1</t>
  </si>
  <si>
    <t>Market Resources in PGEB, PGF1, PGFG, PGKN, PGNB, PGNC, PGNP, PGP2, PGSB, PGSI, PGST, PGZP</t>
  </si>
  <si>
    <t>Market Resources in PGEB, PGF1, PGKN, PGNP, PGSI, PGST, PGZP</t>
  </si>
  <si>
    <t>Market Resources in PGF1, PGKN, PGNP, PGSI, PGST, PGZP</t>
  </si>
  <si>
    <t>Market Resources in PGF1, PGKN, PGZP</t>
  </si>
  <si>
    <t>Market Resources in PGCC, PGEB, PGKN, PGNB, PGNP, PGP2, PGSB, PGSI, PGST, PGZP</t>
  </si>
  <si>
    <t>Market Resources in PGCC, PGEB, PGF1, PGFG, PGHB, PGNB, PGNP, PGP2, PGSB, PGSF, PGSI, PGST</t>
  </si>
  <si>
    <t>Market Resources in PGKN, PGZP</t>
  </si>
  <si>
    <t>Market Resources in PGCC, PGEB, PGF1, PGFG, PGKN, PGNB, PGNC, PGNP, PGP2, PGSB, PGSF, PGSI, PGST, PGZP</t>
  </si>
  <si>
    <t>Market Resources in PGCC, PGEB, PGF1, PGFG, PGHB, PGKN, PGNB, PGNC, PGNP, PGP2, PGSB, PGSF, PGSI, PGST, PGZP</t>
  </si>
  <si>
    <t>Market Resources in PGNC</t>
  </si>
  <si>
    <t>Market Resources in PGNC, PGSI, PGST</t>
  </si>
  <si>
    <r>
      <rPr>
        <vertAlign val="superscript"/>
        <sz val="10"/>
        <rFont val="Cambria"/>
        <family val="1"/>
      </rPr>
      <t>1</t>
    </r>
    <r>
      <rPr>
        <sz val="10"/>
        <rFont val="Cambria"/>
        <family val="1"/>
      </rPr>
      <t>The event on 6/30/2023 was removed as it was incorrectly categorized as a SmartAC event</t>
    </r>
  </si>
  <si>
    <r>
      <t>SmartAC</t>
    </r>
    <r>
      <rPr>
        <vertAlign val="superscript"/>
        <sz val="10"/>
        <rFont val="Calibri"/>
        <family val="2"/>
        <scheme val="minor"/>
      </rPr>
      <t>1</t>
    </r>
  </si>
  <si>
    <t>Minimum Dispatch</t>
  </si>
  <si>
    <t xml:space="preserve">Test Event </t>
  </si>
  <si>
    <t>Customers in PGEB, PGHB, PGP2, PGSF</t>
  </si>
  <si>
    <t>Market Resources in PGP2, PGSB</t>
  </si>
  <si>
    <t>Market Resources in PGEB, PGP2, PGSB, PGST</t>
  </si>
  <si>
    <t>Market Resources in PGEB, PGP2, PGSB</t>
  </si>
  <si>
    <t>Market Resources in PGEB</t>
  </si>
  <si>
    <t>Market Resources in PGSB</t>
  </si>
  <si>
    <t>Customers in PGEB</t>
  </si>
  <si>
    <t>Market Resources in PGNB, PGP2, PGSB</t>
  </si>
  <si>
    <t>Programs for November 2023</t>
  </si>
  <si>
    <r>
      <t xml:space="preserve">            Pacific Gas and Electric Company (“PG&amp;E”) hereby submits this report on Interruptible Load and Demand Response Programs for November 2023. This report is being sent to the Energy Division via EnergyDivisionCentralFiles@cpuc.ca.gov and public version will be served on the service list for A.11-03-001 </t>
    </r>
    <r>
      <rPr>
        <strike/>
        <sz val="12"/>
        <rFont val="Arial"/>
        <family val="2"/>
      </rPr>
      <t xml:space="preserve"> </t>
    </r>
  </si>
  <si>
    <t>Technical Assistance &amp; Technology Incentives (TA&amp;TI) Identified as of November 2023</t>
  </si>
  <si>
    <t>Contains confidential information per declaration of Jomo Thorne dated December 15th, 2023</t>
  </si>
  <si>
    <t>Public</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</si>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</sst>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 numFmtId="224" formatCode="###,000"/>
  </numFmts>
  <fonts count="25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4"/>
      <color rgb="FFFF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sz val="8"/>
      <color rgb="FF1F497D"/>
      <name val="Arial"/>
      <family val="2"/>
    </font>
    <font>
      <sz val="8"/>
      <color theme="1"/>
      <name val="Calibri"/>
      <family val="2"/>
      <scheme val="minor"/>
    </font>
    <font>
      <i/>
      <sz val="8"/>
      <color indexed="8"/>
      <name val="Arial"/>
      <family val="2"/>
    </font>
    <font>
      <sz val="9"/>
      <name val="Arial Narrow"/>
      <family val="2"/>
    </font>
    <font>
      <b/>
      <sz val="10"/>
      <color theme="1"/>
      <name val="Calibri"/>
      <family val="2"/>
      <scheme val="minor"/>
    </font>
    <font>
      <sz val="10"/>
      <color theme="1"/>
      <name val="Calibri"/>
      <family val="2"/>
    </font>
    <font>
      <sz val="11"/>
      <color rgb="FFFF0000"/>
      <name val="Arial"/>
      <family val="2"/>
    </font>
    <font>
      <vertAlign val="superscript"/>
      <sz val="11"/>
      <name val="Arial"/>
      <family val="2"/>
    </font>
    <font>
      <sz val="11"/>
      <name val="Calibri"/>
      <family val="2"/>
      <scheme val="minor"/>
    </font>
    <font>
      <b/>
      <sz val="10"/>
      <color rgb="FFFF0000"/>
      <name val="Cambria"/>
      <family val="1"/>
    </font>
    <font>
      <sz val="10"/>
      <color rgb="FFFF0000"/>
      <name val="Cambria"/>
      <family val="1"/>
      <scheme val="major"/>
    </font>
    <font>
      <sz val="11"/>
      <color rgb="FF000000"/>
      <name val="Calibri"/>
      <family val="2"/>
    </font>
    <font>
      <b/>
      <sz val="10"/>
      <color rgb="FFFF0000"/>
      <name val="Arial"/>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name val="Calibri"/>
      <family val="2"/>
    </font>
    <font>
      <sz val="10"/>
      <name val="Calibri"/>
      <family val="2"/>
      <scheme val="minor"/>
    </font>
    <font>
      <sz val="10"/>
      <color theme="1"/>
      <name val="Calibri"/>
      <family val="2"/>
      <scheme val="minor"/>
    </font>
    <font>
      <sz val="10"/>
      <color rgb="FF000000"/>
      <name val="Calibri"/>
      <family val="2"/>
    </font>
    <font>
      <vertAlign val="superscript"/>
      <sz val="10"/>
      <name val="Calibri"/>
      <family val="2"/>
      <scheme val="minor"/>
    </font>
  </fonts>
  <fills count="15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tint="-0.249977111117893"/>
        <bgColor indexed="64"/>
      </patternFill>
    </fill>
  </fills>
  <borders count="339">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48"/>
      </left>
      <right style="thin">
        <color indexed="48"/>
      </right>
      <top style="thin">
        <color indexed="48"/>
      </top>
      <bottom style="thin">
        <color indexed="48"/>
      </bottom>
      <diagonal/>
    </border>
    <border>
      <left style="thin">
        <color auto="1"/>
      </left>
      <right style="medium">
        <color indexed="64"/>
      </right>
      <top style="thin">
        <color auto="1"/>
      </top>
      <bottom style="thin">
        <color auto="1"/>
      </bottom>
      <diagonal/>
    </border>
    <border>
      <left style="thin">
        <color indexed="64"/>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indexed="64"/>
      </top>
      <bottom style="thin">
        <color indexed="64"/>
      </bottom>
      <diagonal/>
    </border>
  </borders>
  <cellStyleXfs count="25565">
    <xf numFmtId="0" fontId="0" fillId="0" borderId="0"/>
    <xf numFmtId="43" fontId="29"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4" fillId="0" borderId="0"/>
    <xf numFmtId="0" fontId="29" fillId="0" borderId="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4" fontId="30" fillId="18" borderId="3" applyNumberFormat="0" applyProtection="0">
      <alignment horizontal="right" vertical="center" wrapText="1"/>
    </xf>
    <xf numFmtId="4" fontId="31" fillId="19" borderId="19" applyNumberFormat="0" applyProtection="0">
      <alignment vertical="center"/>
    </xf>
    <xf numFmtId="4" fontId="32" fillId="20" borderId="20">
      <alignment vertical="center"/>
    </xf>
    <xf numFmtId="4" fontId="33" fillId="20" borderId="20">
      <alignment vertical="center"/>
    </xf>
    <xf numFmtId="4" fontId="32" fillId="21" borderId="20">
      <alignment vertical="center"/>
    </xf>
    <xf numFmtId="4" fontId="33" fillId="21" borderId="20">
      <alignment vertical="center"/>
    </xf>
    <xf numFmtId="4" fontId="30" fillId="18" borderId="3" applyNumberFormat="0" applyProtection="0">
      <alignment horizontal="left" vertical="center" indent="1"/>
    </xf>
    <xf numFmtId="0" fontId="17" fillId="19" borderId="19" applyNumberFormat="0" applyProtection="0">
      <alignment horizontal="left" vertical="top" indent="1"/>
    </xf>
    <xf numFmtId="4" fontId="25" fillId="22" borderId="3" applyNumberFormat="0" applyProtection="0">
      <alignment horizontal="left" vertical="center"/>
    </xf>
    <xf numFmtId="4" fontId="27" fillId="23" borderId="3" applyNumberFormat="0">
      <alignment horizontal="right" vertical="center"/>
    </xf>
    <xf numFmtId="4" fontId="16" fillId="24" borderId="19" applyNumberFormat="0" applyProtection="0">
      <alignment horizontal="right" vertical="center"/>
    </xf>
    <xf numFmtId="4" fontId="16" fillId="25" borderId="19" applyNumberFormat="0" applyProtection="0">
      <alignment horizontal="right" vertical="center"/>
    </xf>
    <xf numFmtId="4" fontId="16" fillId="26" borderId="19" applyNumberFormat="0" applyProtection="0">
      <alignment horizontal="right" vertical="center"/>
    </xf>
    <xf numFmtId="4" fontId="16" fillId="27" borderId="19" applyNumberFormat="0" applyProtection="0">
      <alignment horizontal="right" vertical="center"/>
    </xf>
    <xf numFmtId="4" fontId="16" fillId="28" borderId="19" applyNumberFormat="0" applyProtection="0">
      <alignment horizontal="right" vertical="center"/>
    </xf>
    <xf numFmtId="4" fontId="16" fillId="29" borderId="19" applyNumberFormat="0" applyProtection="0">
      <alignment horizontal="right" vertical="center"/>
    </xf>
    <xf numFmtId="4" fontId="16" fillId="30" borderId="19" applyNumberFormat="0" applyProtection="0">
      <alignment horizontal="right" vertical="center"/>
    </xf>
    <xf numFmtId="4" fontId="16" fillId="31" borderId="19" applyNumberFormat="0" applyProtection="0">
      <alignment horizontal="right" vertical="center"/>
    </xf>
    <xf numFmtId="4" fontId="16" fillId="32" borderId="19" applyNumberFormat="0" applyProtection="0">
      <alignment horizontal="right" vertical="center"/>
    </xf>
    <xf numFmtId="4" fontId="17" fillId="33" borderId="3" applyNumberFormat="0" applyProtection="0">
      <alignment horizontal="left" vertical="center" indent="1"/>
    </xf>
    <xf numFmtId="4" fontId="16" fillId="34" borderId="3" applyNumberFormat="0" applyProtection="0">
      <alignment horizontal="left" vertical="center" indent="1"/>
    </xf>
    <xf numFmtId="4" fontId="34" fillId="35" borderId="0" applyNumberFormat="0" applyProtection="0">
      <alignment horizontal="left" vertical="center" indent="1"/>
    </xf>
    <xf numFmtId="4" fontId="16" fillId="36" borderId="19" applyNumberFormat="0" applyProtection="0">
      <alignment horizontal="right" vertical="center"/>
    </xf>
    <xf numFmtId="4" fontId="35" fillId="37" borderId="21">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0" fontId="24" fillId="0" borderId="3" applyNumberFormat="0" applyProtection="0">
      <alignment horizontal="left" vertical="center" indent="2"/>
    </xf>
    <xf numFmtId="0" fontId="20" fillId="35" borderId="19" applyNumberFormat="0" applyProtection="0">
      <alignment horizontal="left" vertical="top" indent="1"/>
    </xf>
    <xf numFmtId="0" fontId="24" fillId="0" borderId="3" applyNumberFormat="0" applyProtection="0">
      <alignment horizontal="left" vertical="center" indent="2"/>
    </xf>
    <xf numFmtId="0" fontId="20" fillId="38" borderId="19" applyNumberFormat="0" applyProtection="0">
      <alignment horizontal="left" vertical="top" indent="1"/>
    </xf>
    <xf numFmtId="0" fontId="24" fillId="0" borderId="3" applyNumberFormat="0" applyProtection="0">
      <alignment horizontal="left" vertical="center" indent="2"/>
    </xf>
    <xf numFmtId="0" fontId="20" fillId="39" borderId="19" applyNumberFormat="0" applyProtection="0">
      <alignment horizontal="left" vertical="top" indent="1"/>
    </xf>
    <xf numFmtId="0" fontId="24" fillId="0" borderId="3" applyNumberFormat="0" applyProtection="0">
      <alignment horizontal="left" vertical="center" indent="2"/>
    </xf>
    <xf numFmtId="0" fontId="20" fillId="3" borderId="19" applyNumberFormat="0" applyProtection="0">
      <alignment horizontal="left" vertical="top" indent="1"/>
    </xf>
    <xf numFmtId="4" fontId="16" fillId="40" borderId="19" applyNumberFormat="0" applyProtection="0">
      <alignment vertical="center"/>
    </xf>
    <xf numFmtId="4" fontId="36" fillId="40" borderId="19" applyNumberFormat="0" applyProtection="0">
      <alignment vertical="center"/>
    </xf>
    <xf numFmtId="4" fontId="37" fillId="20" borderId="21">
      <alignment vertical="center"/>
    </xf>
    <xf numFmtId="4" fontId="38" fillId="20" borderId="21">
      <alignment vertical="center"/>
    </xf>
    <xf numFmtId="4" fontId="37" fillId="21" borderId="21">
      <alignment vertical="center"/>
    </xf>
    <xf numFmtId="4" fontId="38" fillId="21" borderId="21">
      <alignment vertical="center"/>
    </xf>
    <xf numFmtId="4" fontId="39" fillId="0" borderId="0" applyNumberFormat="0" applyProtection="0">
      <alignment horizontal="left" vertical="center" indent="1"/>
    </xf>
    <xf numFmtId="0" fontId="16" fillId="40" borderId="19" applyNumberFormat="0" applyProtection="0">
      <alignment horizontal="left" vertical="top" indent="1"/>
    </xf>
    <xf numFmtId="0" fontId="27" fillId="23" borderId="3" applyNumberFormat="0">
      <alignment horizontal="left" vertical="center"/>
    </xf>
    <xf numFmtId="4" fontId="22" fillId="0" borderId="3" applyNumberFormat="0" applyProtection="0">
      <alignment horizontal="left" vertical="center" indent="1"/>
    </xf>
    <xf numFmtId="4" fontId="39" fillId="0" borderId="0" applyNumberFormat="0" applyProtection="0">
      <alignment horizontal="right" vertical="center" wrapText="1"/>
    </xf>
    <xf numFmtId="4" fontId="23" fillId="0" borderId="3" applyNumberFormat="0" applyProtection="0">
      <alignment horizontal="right" vertical="center" wrapText="1"/>
    </xf>
    <xf numFmtId="4" fontId="36" fillId="41" borderId="19" applyNumberFormat="0" applyProtection="0">
      <alignment horizontal="right" vertical="center"/>
    </xf>
    <xf numFmtId="4" fontId="40" fillId="20" borderId="21">
      <alignment vertical="center"/>
    </xf>
    <xf numFmtId="4" fontId="41" fillId="20" borderId="21">
      <alignment vertical="center"/>
    </xf>
    <xf numFmtId="4" fontId="40" fillId="21" borderId="21">
      <alignment vertical="center"/>
    </xf>
    <xf numFmtId="4" fontId="41" fillId="42" borderId="21">
      <alignment vertical="center"/>
    </xf>
    <xf numFmtId="4" fontId="23" fillId="0" borderId="3" applyNumberFormat="0" applyProtection="0">
      <alignment horizontal="left" vertical="center" indent="1"/>
    </xf>
    <xf numFmtId="0" fontId="25" fillId="43" borderId="3" applyNumberFormat="0" applyProtection="0">
      <alignment horizontal="center" vertical="center" wrapTex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32" fillId="21" borderId="21">
      <alignment vertical="center"/>
    </xf>
    <xf numFmtId="4" fontId="33" fillId="21" borderId="21">
      <alignment vertical="center"/>
    </xf>
    <xf numFmtId="4" fontId="44" fillId="40" borderId="22">
      <alignment horizontal="left" vertical="center" indent="1"/>
    </xf>
    <xf numFmtId="4" fontId="18" fillId="0" borderId="0" applyNumberFormat="0" applyProtection="0">
      <alignment vertical="center"/>
    </xf>
    <xf numFmtId="4" fontId="45" fillId="41" borderId="19" applyNumberFormat="0" applyProtection="0">
      <alignment horizontal="right" vertical="center"/>
    </xf>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6" fillId="0" borderId="0"/>
    <xf numFmtId="0" fontId="58" fillId="0" borderId="0"/>
    <xf numFmtId="44" fontId="58" fillId="0" borderId="0" applyFont="0" applyFill="0" applyBorder="0" applyAlignment="0" applyProtection="0"/>
    <xf numFmtId="173" fontId="20" fillId="0" borderId="0"/>
    <xf numFmtId="173" fontId="20" fillId="0" borderId="0"/>
    <xf numFmtId="173" fontId="20" fillId="0" borderId="0"/>
    <xf numFmtId="43" fontId="20" fillId="0" borderId="0" applyFont="0" applyFill="0" applyBorder="0" applyAlignment="0" applyProtection="0"/>
    <xf numFmtId="0" fontId="67" fillId="59" borderId="0" applyNumberFormat="0" applyBorder="0" applyAlignment="0" applyProtection="0"/>
    <xf numFmtId="0" fontId="67" fillId="61" borderId="0" applyNumberFormat="0" applyBorder="0" applyAlignment="0" applyProtection="0"/>
    <xf numFmtId="0" fontId="67" fillId="63" borderId="0" applyNumberFormat="0" applyBorder="0" applyAlignment="0" applyProtection="0"/>
    <xf numFmtId="0" fontId="67" fillId="65" borderId="0" applyNumberFormat="0" applyBorder="0" applyAlignment="0" applyProtection="0"/>
    <xf numFmtId="0" fontId="67" fillId="67" borderId="0" applyNumberFormat="0" applyBorder="0" applyAlignment="0" applyProtection="0"/>
    <xf numFmtId="0" fontId="67" fillId="69"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2"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69" fillId="75"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9" fillId="78"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8" fillId="77" borderId="0" applyNumberFormat="0" applyBorder="0" applyAlignment="0" applyProtection="0"/>
    <xf numFmtId="0" fontId="68" fillId="78" borderId="0" applyNumberFormat="0" applyBorder="0" applyAlignment="0" applyProtection="0"/>
    <xf numFmtId="0" fontId="69" fillId="78"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8" fillId="79" borderId="0" applyNumberFormat="0" applyBorder="0" applyAlignment="0" applyProtection="0"/>
    <xf numFmtId="0" fontId="68" fillId="74" borderId="0" applyNumberFormat="0" applyBorder="0" applyAlignment="0" applyProtection="0"/>
    <xf numFmtId="0" fontId="69" fillId="8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70" fillId="53" borderId="0" applyNumberFormat="0" applyBorder="0" applyAlignment="0" applyProtection="0"/>
    <xf numFmtId="0" fontId="71" fillId="56" borderId="32" applyNumberFormat="0" applyAlignment="0" applyProtection="0"/>
    <xf numFmtId="0" fontId="72" fillId="57" borderId="35" applyNumberFormat="0" applyAlignment="0" applyProtection="0"/>
    <xf numFmtId="0" fontId="73" fillId="81" borderId="0" applyNumberFormat="0" applyBorder="0" applyAlignment="0" applyProtection="0"/>
    <xf numFmtId="0" fontId="73" fillId="82" borderId="0" applyNumberFormat="0" applyBorder="0" applyAlignment="0" applyProtection="0"/>
    <xf numFmtId="0" fontId="73" fillId="83" borderId="0" applyNumberFormat="0" applyBorder="0" applyAlignment="0" applyProtection="0"/>
    <xf numFmtId="0" fontId="74" fillId="0" borderId="0" applyNumberFormat="0" applyFill="0" applyBorder="0" applyAlignment="0" applyProtection="0"/>
    <xf numFmtId="0" fontId="75" fillId="52" borderId="0" applyNumberFormat="0" applyBorder="0" applyAlignment="0" applyProtection="0"/>
    <xf numFmtId="0" fontId="76" fillId="0" borderId="29" applyNumberFormat="0" applyFill="0" applyAlignment="0" applyProtection="0"/>
    <xf numFmtId="0" fontId="77" fillId="0" borderId="30" applyNumberFormat="0" applyFill="0" applyAlignment="0" applyProtection="0"/>
    <xf numFmtId="0" fontId="78" fillId="0" borderId="31" applyNumberFormat="0" applyFill="0" applyAlignment="0" applyProtection="0"/>
    <xf numFmtId="0" fontId="78" fillId="0" borderId="0" applyNumberFormat="0" applyFill="0" applyBorder="0" applyAlignment="0" applyProtection="0"/>
    <xf numFmtId="0" fontId="79" fillId="55" borderId="32" applyNumberFormat="0" applyAlignment="0" applyProtection="0"/>
    <xf numFmtId="0" fontId="80" fillId="0" borderId="34" applyNumberFormat="0" applyFill="0" applyAlignment="0" applyProtection="0"/>
    <xf numFmtId="0" fontId="81" fillId="54" borderId="0" applyNumberFormat="0" applyBorder="0" applyAlignment="0" applyProtection="0"/>
    <xf numFmtId="0" fontId="82" fillId="56" borderId="33" applyNumberFormat="0" applyAlignment="0" applyProtection="0"/>
    <xf numFmtId="0" fontId="20" fillId="84" borderId="3" applyNumberFormat="0">
      <protection locked="0"/>
    </xf>
    <xf numFmtId="0" fontId="83" fillId="0" borderId="0" applyNumberFormat="0" applyFill="0" applyBorder="0" applyAlignment="0" applyProtection="0"/>
    <xf numFmtId="0" fontId="66" fillId="0" borderId="0" applyNumberFormat="0" applyFill="0" applyBorder="0" applyAlignment="0" applyProtection="0"/>
    <xf numFmtId="0" fontId="84" fillId="0" borderId="36" applyNumberFormat="0" applyFill="0" applyAlignment="0" applyProtection="0"/>
    <xf numFmtId="0" fontId="85" fillId="0" borderId="0" applyNumberFormat="0" applyFill="0" applyBorder="0" applyAlignment="0" applyProtection="0"/>
    <xf numFmtId="4" fontId="23" fillId="0" borderId="40" applyNumberFormat="0" applyProtection="0">
      <alignment horizontal="left" vertical="center" indent="1"/>
    </xf>
    <xf numFmtId="0" fontId="20" fillId="0" borderId="0">
      <alignment horizontal="left" wrapText="1"/>
    </xf>
    <xf numFmtId="0" fontId="93" fillId="0" borderId="0" applyNumberFormat="0" applyFill="0" applyBorder="0" applyAlignment="0" applyProtection="0">
      <alignment horizontal="left" wrapText="1"/>
    </xf>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15" fillId="0" borderId="0"/>
    <xf numFmtId="0" fontId="14" fillId="0" borderId="0"/>
    <xf numFmtId="4" fontId="30" fillId="18" borderId="40" applyNumberFormat="0" applyProtection="0">
      <alignment horizontal="right" vertical="center" wrapText="1"/>
    </xf>
    <xf numFmtId="4" fontId="31" fillId="19" borderId="41" applyNumberFormat="0" applyProtection="0">
      <alignment vertical="center"/>
    </xf>
    <xf numFmtId="4" fontId="30" fillId="18" borderId="40" applyNumberFormat="0" applyProtection="0">
      <alignment horizontal="left" vertical="center" indent="1"/>
    </xf>
    <xf numFmtId="0" fontId="17" fillId="19" borderId="41" applyNumberFormat="0" applyProtection="0">
      <alignment horizontal="left" vertical="top" indent="1"/>
    </xf>
    <xf numFmtId="4" fontId="25" fillId="22" borderId="40" applyNumberFormat="0" applyProtection="0">
      <alignment horizontal="left" vertical="center"/>
    </xf>
    <xf numFmtId="4" fontId="16" fillId="24" borderId="41" applyNumberFormat="0" applyProtection="0">
      <alignment horizontal="right" vertical="center"/>
    </xf>
    <xf numFmtId="4" fontId="16" fillId="25" borderId="41" applyNumberFormat="0" applyProtection="0">
      <alignment horizontal="right" vertical="center"/>
    </xf>
    <xf numFmtId="4" fontId="16" fillId="26" borderId="41" applyNumberFormat="0" applyProtection="0">
      <alignment horizontal="right" vertical="center"/>
    </xf>
    <xf numFmtId="4" fontId="16" fillId="27" borderId="41" applyNumberFormat="0" applyProtection="0">
      <alignment horizontal="right" vertical="center"/>
    </xf>
    <xf numFmtId="4" fontId="16" fillId="28" borderId="41" applyNumberFormat="0" applyProtection="0">
      <alignment horizontal="right" vertical="center"/>
    </xf>
    <xf numFmtId="4" fontId="16" fillId="29" borderId="41" applyNumberFormat="0" applyProtection="0">
      <alignment horizontal="right" vertical="center"/>
    </xf>
    <xf numFmtId="4" fontId="16" fillId="30" borderId="41" applyNumberFormat="0" applyProtection="0">
      <alignment horizontal="right" vertical="center"/>
    </xf>
    <xf numFmtId="4" fontId="16" fillId="31" borderId="41" applyNumberFormat="0" applyProtection="0">
      <alignment horizontal="right" vertical="center"/>
    </xf>
    <xf numFmtId="4" fontId="16" fillId="32" borderId="41" applyNumberFormat="0" applyProtection="0">
      <alignment horizontal="right" vertical="center"/>
    </xf>
    <xf numFmtId="4" fontId="17" fillId="33" borderId="40" applyNumberFormat="0" applyProtection="0">
      <alignment horizontal="left" vertical="center" indent="1"/>
    </xf>
    <xf numFmtId="4" fontId="16" fillId="34" borderId="40" applyNumberFormat="0" applyProtection="0">
      <alignment horizontal="left" vertical="center" indent="1"/>
    </xf>
    <xf numFmtId="4" fontId="16" fillId="36" borderId="41" applyNumberFormat="0" applyProtection="0">
      <alignment horizontal="right" vertical="center"/>
    </xf>
    <xf numFmtId="0" fontId="24" fillId="0" borderId="40" applyNumberFormat="0" applyProtection="0">
      <alignment horizontal="left" vertical="center" indent="2"/>
    </xf>
    <xf numFmtId="0" fontId="20" fillId="35" borderId="41" applyNumberFormat="0" applyProtection="0">
      <alignment horizontal="left" vertical="top" indent="1"/>
    </xf>
    <xf numFmtId="0" fontId="24" fillId="0" borderId="40" applyNumberFormat="0" applyProtection="0">
      <alignment horizontal="left" vertical="center" indent="2"/>
    </xf>
    <xf numFmtId="0" fontId="20" fillId="38" borderId="41" applyNumberFormat="0" applyProtection="0">
      <alignment horizontal="left" vertical="top" indent="1"/>
    </xf>
    <xf numFmtId="0" fontId="24" fillId="0" borderId="40" applyNumberFormat="0" applyProtection="0">
      <alignment horizontal="left" vertical="center" indent="2"/>
    </xf>
    <xf numFmtId="0" fontId="20" fillId="39" borderId="41" applyNumberFormat="0" applyProtection="0">
      <alignment horizontal="left" vertical="top" indent="1"/>
    </xf>
    <xf numFmtId="0" fontId="24" fillId="0" borderId="40" applyNumberFormat="0" applyProtection="0">
      <alignment horizontal="left" vertical="center" indent="2"/>
    </xf>
    <xf numFmtId="0" fontId="20" fillId="3" borderId="41" applyNumberFormat="0" applyProtection="0">
      <alignment horizontal="left" vertical="top" indent="1"/>
    </xf>
    <xf numFmtId="4" fontId="16" fillId="40" borderId="41" applyNumberFormat="0" applyProtection="0">
      <alignment vertical="center"/>
    </xf>
    <xf numFmtId="4" fontId="36" fillId="40" borderId="41" applyNumberFormat="0" applyProtection="0">
      <alignment vertical="center"/>
    </xf>
    <xf numFmtId="0" fontId="16" fillId="40" borderId="41" applyNumberFormat="0" applyProtection="0">
      <alignment horizontal="left" vertical="top" indent="1"/>
    </xf>
    <xf numFmtId="4" fontId="23" fillId="0" borderId="40" applyNumberFormat="0" applyProtection="0">
      <alignment horizontal="right" vertical="center" wrapText="1"/>
    </xf>
    <xf numFmtId="4" fontId="36" fillId="41" borderId="41" applyNumberFormat="0" applyProtection="0">
      <alignment horizontal="right" vertical="center"/>
    </xf>
    <xf numFmtId="0" fontId="25" fillId="43" borderId="40" applyNumberFormat="0" applyProtection="0">
      <alignment horizontal="center" vertical="center" wrapText="1"/>
    </xf>
    <xf numFmtId="0" fontId="25" fillId="44" borderId="40" applyNumberFormat="0" applyProtection="0">
      <alignment horizontal="center" vertical="top" wrapText="1"/>
    </xf>
    <xf numFmtId="4" fontId="45" fillId="41" borderId="41" applyNumberFormat="0" applyProtection="0">
      <alignment horizontal="right" vertical="center"/>
    </xf>
    <xf numFmtId="0" fontId="13" fillId="0" borderId="0"/>
    <xf numFmtId="44" fontId="13" fillId="0" borderId="0" applyFont="0" applyFill="0" applyBorder="0" applyAlignment="0" applyProtection="0"/>
    <xf numFmtId="4" fontId="45" fillId="41" borderId="43" applyNumberFormat="0" applyProtection="0">
      <alignment horizontal="right" vertical="center"/>
    </xf>
    <xf numFmtId="4" fontId="36" fillId="41" borderId="43" applyNumberFormat="0" applyProtection="0">
      <alignment horizontal="right" vertical="center"/>
    </xf>
    <xf numFmtId="0" fontId="16" fillId="40" borderId="43" applyNumberFormat="0" applyProtection="0">
      <alignment horizontal="left" vertical="top" indent="1"/>
    </xf>
    <xf numFmtId="4" fontId="36" fillId="40" borderId="43" applyNumberFormat="0" applyProtection="0">
      <alignment vertical="center"/>
    </xf>
    <xf numFmtId="4" fontId="16" fillId="40" borderId="43" applyNumberFormat="0" applyProtection="0">
      <alignment vertical="center"/>
    </xf>
    <xf numFmtId="0" fontId="20" fillId="3" borderId="43" applyNumberFormat="0" applyProtection="0">
      <alignment horizontal="left" vertical="top" indent="1"/>
    </xf>
    <xf numFmtId="0" fontId="20" fillId="39" borderId="43" applyNumberFormat="0" applyProtection="0">
      <alignment horizontal="left" vertical="top" indent="1"/>
    </xf>
    <xf numFmtId="0" fontId="20" fillId="38" borderId="43" applyNumberFormat="0" applyProtection="0">
      <alignment horizontal="left" vertical="top" indent="1"/>
    </xf>
    <xf numFmtId="0" fontId="20" fillId="35" borderId="43" applyNumberFormat="0" applyProtection="0">
      <alignment horizontal="left" vertical="top" indent="1"/>
    </xf>
    <xf numFmtId="4" fontId="16" fillId="36" borderId="43" applyNumberFormat="0" applyProtection="0">
      <alignment horizontal="right" vertical="center"/>
    </xf>
    <xf numFmtId="4" fontId="16" fillId="32" borderId="43" applyNumberFormat="0" applyProtection="0">
      <alignment horizontal="right" vertical="center"/>
    </xf>
    <xf numFmtId="4" fontId="16" fillId="31" borderId="43" applyNumberFormat="0" applyProtection="0">
      <alignment horizontal="right" vertical="center"/>
    </xf>
    <xf numFmtId="4" fontId="16" fillId="30" borderId="43" applyNumberFormat="0" applyProtection="0">
      <alignment horizontal="right" vertical="center"/>
    </xf>
    <xf numFmtId="4" fontId="16" fillId="29" borderId="43" applyNumberFormat="0" applyProtection="0">
      <alignment horizontal="right" vertical="center"/>
    </xf>
    <xf numFmtId="4" fontId="16" fillId="28" borderId="43" applyNumberFormat="0" applyProtection="0">
      <alignment horizontal="right" vertical="center"/>
    </xf>
    <xf numFmtId="4" fontId="16" fillId="27" borderId="43" applyNumberFormat="0" applyProtection="0">
      <alignment horizontal="right" vertical="center"/>
    </xf>
    <xf numFmtId="4" fontId="16" fillId="26" borderId="43" applyNumberFormat="0" applyProtection="0">
      <alignment horizontal="right" vertical="center"/>
    </xf>
    <xf numFmtId="4" fontId="16" fillId="25" borderId="43" applyNumberFormat="0" applyProtection="0">
      <alignment horizontal="right" vertical="center"/>
    </xf>
    <xf numFmtId="4" fontId="16" fillId="24" borderId="43" applyNumberFormat="0" applyProtection="0">
      <alignment horizontal="right" vertical="center"/>
    </xf>
    <xf numFmtId="0" fontId="17" fillId="19" borderId="43" applyNumberFormat="0" applyProtection="0">
      <alignment horizontal="left" vertical="top" indent="1"/>
    </xf>
    <xf numFmtId="4" fontId="31" fillId="19" borderId="43" applyNumberFormat="0" applyProtection="0">
      <alignment vertical="center"/>
    </xf>
    <xf numFmtId="0" fontId="20" fillId="84" borderId="40" applyNumberFormat="0">
      <protection locked="0"/>
    </xf>
    <xf numFmtId="4" fontId="23" fillId="0" borderId="42" applyNumberFormat="0" applyProtection="0">
      <alignment horizontal="left" vertical="center" indent="1"/>
    </xf>
    <xf numFmtId="0" fontId="13" fillId="0" borderId="0"/>
    <xf numFmtId="0" fontId="13" fillId="0" borderId="0"/>
    <xf numFmtId="4" fontId="23" fillId="0" borderId="44" applyNumberFormat="0" applyProtection="0">
      <alignment horizontal="left" vertical="center" indent="1"/>
    </xf>
    <xf numFmtId="4" fontId="25" fillId="22" borderId="56" applyNumberFormat="0" applyProtection="0">
      <alignment horizontal="left" vertical="center"/>
    </xf>
    <xf numFmtId="0" fontId="24" fillId="0" borderId="48" applyNumberFormat="0" applyProtection="0">
      <alignment horizontal="left" vertical="center" indent="2"/>
    </xf>
    <xf numFmtId="4" fontId="30" fillId="18" borderId="48" applyNumberFormat="0" applyProtection="0">
      <alignment horizontal="right" vertical="center" wrapText="1"/>
    </xf>
    <xf numFmtId="4" fontId="16" fillId="31" borderId="57" applyNumberFormat="0" applyProtection="0">
      <alignment horizontal="right" vertical="center"/>
    </xf>
    <xf numFmtId="0" fontId="20" fillId="39" borderId="57" applyNumberFormat="0" applyProtection="0">
      <alignment horizontal="left" vertical="top" indent="1"/>
    </xf>
    <xf numFmtId="0" fontId="20" fillId="84" borderId="48" applyNumberFormat="0">
      <protection locked="0"/>
    </xf>
    <xf numFmtId="4" fontId="25" fillId="22" borderId="48" applyNumberFormat="0" applyProtection="0">
      <alignment horizontal="left" vertical="center"/>
    </xf>
    <xf numFmtId="4" fontId="30" fillId="18" borderId="48" applyNumberFormat="0" applyProtection="0">
      <alignment horizontal="right" vertical="center" wrapText="1"/>
    </xf>
    <xf numFmtId="0" fontId="17" fillId="19" borderId="57" applyNumberFormat="0" applyProtection="0">
      <alignment horizontal="left" vertical="top" indent="1"/>
    </xf>
    <xf numFmtId="4" fontId="31" fillId="19" borderId="57" applyNumberFormat="0" applyProtection="0">
      <alignment vertical="center"/>
    </xf>
    <xf numFmtId="0" fontId="12" fillId="0" borderId="0"/>
    <xf numFmtId="44" fontId="12" fillId="0" borderId="0" applyFont="0" applyFill="0" applyBorder="0" applyAlignment="0" applyProtection="0"/>
    <xf numFmtId="4" fontId="16" fillId="34" borderId="48" applyNumberFormat="0" applyProtection="0">
      <alignment horizontal="left" vertical="center" indent="1"/>
    </xf>
    <xf numFmtId="4" fontId="30" fillId="18" borderId="56" applyNumberFormat="0" applyProtection="0">
      <alignment horizontal="left" vertical="center" indent="1"/>
    </xf>
    <xf numFmtId="0" fontId="24" fillId="0" borderId="56" applyNumberFormat="0" applyProtection="0">
      <alignment horizontal="left" vertical="center" indent="2"/>
    </xf>
    <xf numFmtId="0" fontId="20" fillId="38" borderId="57" applyNumberFormat="0" applyProtection="0">
      <alignment horizontal="left" vertical="top" indent="1"/>
    </xf>
    <xf numFmtId="0" fontId="24" fillId="0" borderId="56" applyNumberFormat="0" applyProtection="0">
      <alignment horizontal="left" vertical="center" indent="2"/>
    </xf>
    <xf numFmtId="0" fontId="20" fillId="35" borderId="57" applyNumberFormat="0" applyProtection="0">
      <alignment horizontal="left" vertical="top" indent="1"/>
    </xf>
    <xf numFmtId="0" fontId="24" fillId="0" borderId="56" applyNumberFormat="0" applyProtection="0">
      <alignment horizontal="left" vertical="center" indent="2"/>
    </xf>
    <xf numFmtId="4" fontId="16" fillId="36" borderId="57" applyNumberFormat="0" applyProtection="0">
      <alignment horizontal="right" vertical="center"/>
    </xf>
    <xf numFmtId="4" fontId="16" fillId="34" borderId="56" applyNumberFormat="0" applyProtection="0">
      <alignment horizontal="left" vertical="center" indent="1"/>
    </xf>
    <xf numFmtId="4" fontId="17" fillId="33" borderId="56" applyNumberFormat="0" applyProtection="0">
      <alignment horizontal="left" vertical="center" indent="1"/>
    </xf>
    <xf numFmtId="4" fontId="16" fillId="32" borderId="57" applyNumberFormat="0" applyProtection="0">
      <alignment horizontal="right" vertical="center"/>
    </xf>
    <xf numFmtId="0" fontId="25" fillId="44" borderId="48" applyNumberFormat="0" applyProtection="0">
      <alignment horizontal="center" vertical="top" wrapText="1"/>
    </xf>
    <xf numFmtId="0" fontId="25" fillId="43" borderId="48" applyNumberFormat="0" applyProtection="0">
      <alignment horizontal="center" vertical="center" wrapText="1"/>
    </xf>
    <xf numFmtId="4" fontId="16" fillId="30" borderId="57" applyNumberFormat="0" applyProtection="0">
      <alignment horizontal="right" vertical="center"/>
    </xf>
    <xf numFmtId="4" fontId="16" fillId="29" borderId="57" applyNumberFormat="0" applyProtection="0">
      <alignment horizontal="right" vertical="center"/>
    </xf>
    <xf numFmtId="4" fontId="16" fillId="28" borderId="57" applyNumberFormat="0" applyProtection="0">
      <alignment horizontal="right" vertical="center"/>
    </xf>
    <xf numFmtId="4" fontId="16" fillId="27" borderId="57" applyNumberFormat="0" applyProtection="0">
      <alignment horizontal="right" vertical="center"/>
    </xf>
    <xf numFmtId="4" fontId="16" fillId="26" borderId="57" applyNumberFormat="0" applyProtection="0">
      <alignment horizontal="right" vertical="center"/>
    </xf>
    <xf numFmtId="4" fontId="16" fillId="25" borderId="57" applyNumberFormat="0" applyProtection="0">
      <alignment horizontal="right" vertical="center"/>
    </xf>
    <xf numFmtId="4" fontId="23" fillId="0" borderId="48" applyNumberFormat="0" applyProtection="0">
      <alignment horizontal="right" vertical="center" wrapText="1"/>
    </xf>
    <xf numFmtId="4" fontId="16" fillId="24" borderId="57" applyNumberFormat="0" applyProtection="0">
      <alignment horizontal="right" vertical="center"/>
    </xf>
    <xf numFmtId="4" fontId="30" fillId="18" borderId="56" applyNumberFormat="0" applyProtection="0">
      <alignment horizontal="right" vertical="center" wrapText="1"/>
    </xf>
    <xf numFmtId="0" fontId="24" fillId="0" borderId="48" applyNumberFormat="0" applyProtection="0">
      <alignment horizontal="left" vertical="center" indent="2"/>
    </xf>
    <xf numFmtId="0" fontId="24" fillId="0" borderId="48" applyNumberFormat="0" applyProtection="0">
      <alignment horizontal="left" vertical="center" indent="2"/>
    </xf>
    <xf numFmtId="0" fontId="24" fillId="0" borderId="48" applyNumberFormat="0" applyProtection="0">
      <alignment horizontal="left" vertical="center" indent="2"/>
    </xf>
    <xf numFmtId="4" fontId="30" fillId="18" borderId="48" applyNumberFormat="0" applyProtection="0">
      <alignment horizontal="left" vertical="center" indent="1"/>
    </xf>
    <xf numFmtId="4" fontId="17" fillId="33" borderId="48" applyNumberFormat="0" applyProtection="0">
      <alignment horizontal="left" vertical="center" indent="1"/>
    </xf>
    <xf numFmtId="0" fontId="12" fillId="0" borderId="0"/>
    <xf numFmtId="0" fontId="12" fillId="0" borderId="0"/>
    <xf numFmtId="4" fontId="31" fillId="19" borderId="45" applyNumberFormat="0" applyProtection="0">
      <alignment vertical="center"/>
    </xf>
    <xf numFmtId="0" fontId="17" fillId="19" borderId="45" applyNumberFormat="0" applyProtection="0">
      <alignment horizontal="left" vertical="top" indent="1"/>
    </xf>
    <xf numFmtId="4" fontId="16" fillId="24" borderId="45" applyNumberFormat="0" applyProtection="0">
      <alignment horizontal="right" vertical="center"/>
    </xf>
    <xf numFmtId="4" fontId="16" fillId="25" borderId="45" applyNumberFormat="0" applyProtection="0">
      <alignment horizontal="right" vertical="center"/>
    </xf>
    <xf numFmtId="4" fontId="16" fillId="26" borderId="45" applyNumberFormat="0" applyProtection="0">
      <alignment horizontal="right" vertical="center"/>
    </xf>
    <xf numFmtId="4" fontId="16" fillId="27" borderId="45" applyNumberFormat="0" applyProtection="0">
      <alignment horizontal="right" vertical="center"/>
    </xf>
    <xf numFmtId="4" fontId="16" fillId="28" borderId="45" applyNumberFormat="0" applyProtection="0">
      <alignment horizontal="right" vertical="center"/>
    </xf>
    <xf numFmtId="4" fontId="16" fillId="29" borderId="45" applyNumberFormat="0" applyProtection="0">
      <alignment horizontal="right" vertical="center"/>
    </xf>
    <xf numFmtId="4" fontId="16" fillId="30" borderId="45" applyNumberFormat="0" applyProtection="0">
      <alignment horizontal="right" vertical="center"/>
    </xf>
    <xf numFmtId="4" fontId="16" fillId="31" borderId="45" applyNumberFormat="0" applyProtection="0">
      <alignment horizontal="right" vertical="center"/>
    </xf>
    <xf numFmtId="4" fontId="16" fillId="32" borderId="45" applyNumberFormat="0" applyProtection="0">
      <alignment horizontal="right" vertical="center"/>
    </xf>
    <xf numFmtId="4" fontId="16" fillId="36" borderId="45" applyNumberFormat="0" applyProtection="0">
      <alignment horizontal="right" vertical="center"/>
    </xf>
    <xf numFmtId="0" fontId="20" fillId="35" borderId="45" applyNumberFormat="0" applyProtection="0">
      <alignment horizontal="left" vertical="top" indent="1"/>
    </xf>
    <xf numFmtId="0" fontId="20" fillId="38" borderId="45" applyNumberFormat="0" applyProtection="0">
      <alignment horizontal="left" vertical="top" indent="1"/>
    </xf>
    <xf numFmtId="0" fontId="20" fillId="39" borderId="45" applyNumberFormat="0" applyProtection="0">
      <alignment horizontal="left" vertical="top" indent="1"/>
    </xf>
    <xf numFmtId="0" fontId="20" fillId="3" borderId="45" applyNumberFormat="0" applyProtection="0">
      <alignment horizontal="left" vertical="top" indent="1"/>
    </xf>
    <xf numFmtId="4" fontId="16" fillId="40" borderId="45" applyNumberFormat="0" applyProtection="0">
      <alignment vertical="center"/>
    </xf>
    <xf numFmtId="4" fontId="36" fillId="40" borderId="45" applyNumberFormat="0" applyProtection="0">
      <alignment vertical="center"/>
    </xf>
    <xf numFmtId="0" fontId="16" fillId="40" borderId="45" applyNumberFormat="0" applyProtection="0">
      <alignment horizontal="left" vertical="top" indent="1"/>
    </xf>
    <xf numFmtId="4" fontId="36" fillId="41" borderId="45" applyNumberFormat="0" applyProtection="0">
      <alignment horizontal="right" vertical="center"/>
    </xf>
    <xf numFmtId="4" fontId="45" fillId="41" borderId="45" applyNumberFormat="0" applyProtection="0">
      <alignment horizontal="right" vertical="center"/>
    </xf>
    <xf numFmtId="0" fontId="12" fillId="0" borderId="0"/>
    <xf numFmtId="44" fontId="12" fillId="0" borderId="0" applyFont="0" applyFill="0" applyBorder="0" applyAlignment="0" applyProtection="0"/>
    <xf numFmtId="4" fontId="45" fillId="41" borderId="47" applyNumberFormat="0" applyProtection="0">
      <alignment horizontal="right" vertical="center"/>
    </xf>
    <xf numFmtId="4" fontId="36" fillId="41" borderId="47" applyNumberFormat="0" applyProtection="0">
      <alignment horizontal="right" vertical="center"/>
    </xf>
    <xf numFmtId="0" fontId="16" fillId="40" borderId="47" applyNumberFormat="0" applyProtection="0">
      <alignment horizontal="left" vertical="top" indent="1"/>
    </xf>
    <xf numFmtId="4" fontId="36" fillId="40" borderId="47" applyNumberFormat="0" applyProtection="0">
      <alignment vertical="center"/>
    </xf>
    <xf numFmtId="4" fontId="16" fillId="40" borderId="47" applyNumberFormat="0" applyProtection="0">
      <alignment vertical="center"/>
    </xf>
    <xf numFmtId="0" fontId="20" fillId="3" borderId="47" applyNumberFormat="0" applyProtection="0">
      <alignment horizontal="left" vertical="top" indent="1"/>
    </xf>
    <xf numFmtId="0" fontId="20" fillId="39" borderId="47" applyNumberFormat="0" applyProtection="0">
      <alignment horizontal="left" vertical="top" indent="1"/>
    </xf>
    <xf numFmtId="0" fontId="20" fillId="38" borderId="47" applyNumberFormat="0" applyProtection="0">
      <alignment horizontal="left" vertical="top" indent="1"/>
    </xf>
    <xf numFmtId="0" fontId="20" fillId="35" borderId="47" applyNumberFormat="0" applyProtection="0">
      <alignment horizontal="left" vertical="top" indent="1"/>
    </xf>
    <xf numFmtId="4" fontId="16" fillId="36" borderId="47" applyNumberFormat="0" applyProtection="0">
      <alignment horizontal="right" vertical="center"/>
    </xf>
    <xf numFmtId="4" fontId="16" fillId="32" borderId="47" applyNumberFormat="0" applyProtection="0">
      <alignment horizontal="right" vertical="center"/>
    </xf>
    <xf numFmtId="4" fontId="16" fillId="31" borderId="47" applyNumberFormat="0" applyProtection="0">
      <alignment horizontal="right" vertical="center"/>
    </xf>
    <xf numFmtId="4" fontId="16" fillId="30" borderId="47" applyNumberFormat="0" applyProtection="0">
      <alignment horizontal="right" vertical="center"/>
    </xf>
    <xf numFmtId="4" fontId="16" fillId="29" borderId="47" applyNumberFormat="0" applyProtection="0">
      <alignment horizontal="right" vertical="center"/>
    </xf>
    <xf numFmtId="4" fontId="16" fillId="28" borderId="47" applyNumberFormat="0" applyProtection="0">
      <alignment horizontal="right" vertical="center"/>
    </xf>
    <xf numFmtId="4" fontId="16" fillId="27" borderId="47" applyNumberFormat="0" applyProtection="0">
      <alignment horizontal="right" vertical="center"/>
    </xf>
    <xf numFmtId="4" fontId="16" fillId="26" borderId="47" applyNumberFormat="0" applyProtection="0">
      <alignment horizontal="right" vertical="center"/>
    </xf>
    <xf numFmtId="4" fontId="16" fillId="25" borderId="47" applyNumberFormat="0" applyProtection="0">
      <alignment horizontal="right" vertical="center"/>
    </xf>
    <xf numFmtId="4" fontId="16" fillId="24" borderId="47" applyNumberFormat="0" applyProtection="0">
      <alignment horizontal="right" vertical="center"/>
    </xf>
    <xf numFmtId="0" fontId="17" fillId="19" borderId="47" applyNumberFormat="0" applyProtection="0">
      <alignment horizontal="left" vertical="top" indent="1"/>
    </xf>
    <xf numFmtId="4" fontId="31" fillId="19" borderId="47" applyNumberFormat="0" applyProtection="0">
      <alignment vertical="center"/>
    </xf>
    <xf numFmtId="4" fontId="23" fillId="0" borderId="46" applyNumberFormat="0" applyProtection="0">
      <alignment horizontal="left" vertical="center" indent="1"/>
    </xf>
    <xf numFmtId="0" fontId="12" fillId="0" borderId="0"/>
    <xf numFmtId="0" fontId="12" fillId="0" borderId="0"/>
    <xf numFmtId="4" fontId="23" fillId="0" borderId="48" applyNumberFormat="0" applyProtection="0">
      <alignment horizontal="left" vertical="center" indent="1"/>
    </xf>
    <xf numFmtId="0" fontId="12" fillId="0" borderId="0"/>
    <xf numFmtId="44" fontId="12" fillId="0" borderId="0" applyFont="0" applyFill="0" applyBorder="0" applyAlignment="0" applyProtection="0"/>
    <xf numFmtId="4" fontId="16" fillId="24" borderId="49" applyNumberFormat="0" applyProtection="0">
      <alignment horizontal="right" vertical="center"/>
    </xf>
    <xf numFmtId="4" fontId="31" fillId="19" borderId="49" applyNumberFormat="0" applyProtection="0">
      <alignment vertical="center"/>
    </xf>
    <xf numFmtId="4" fontId="16" fillId="36" borderId="49" applyNumberFormat="0" applyProtection="0">
      <alignment horizontal="right" vertical="center"/>
    </xf>
    <xf numFmtId="0" fontId="20" fillId="35" borderId="49" applyNumberFormat="0" applyProtection="0">
      <alignment horizontal="left" vertical="top" indent="1"/>
    </xf>
    <xf numFmtId="0" fontId="20" fillId="38" borderId="49" applyNumberFormat="0" applyProtection="0">
      <alignment horizontal="left" vertical="top" indent="1"/>
    </xf>
    <xf numFmtId="0" fontId="20" fillId="39" borderId="49" applyNumberFormat="0" applyProtection="0">
      <alignment horizontal="left" vertical="top" indent="1"/>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36" fillId="41" borderId="49" applyNumberFormat="0" applyProtection="0">
      <alignment horizontal="right" vertical="center"/>
    </xf>
    <xf numFmtId="4" fontId="45" fillId="41" borderId="49" applyNumberFormat="0" applyProtection="0">
      <alignment horizontal="right" vertical="center"/>
    </xf>
    <xf numFmtId="4" fontId="16" fillId="30" borderId="49" applyNumberFormat="0" applyProtection="0">
      <alignment horizontal="right" vertical="center"/>
    </xf>
    <xf numFmtId="0" fontId="12" fillId="0" borderId="0"/>
    <xf numFmtId="44" fontId="12" fillId="0" borderId="0" applyFont="0" applyFill="0" applyBorder="0" applyAlignment="0" applyProtection="0"/>
    <xf numFmtId="4" fontId="16" fillId="32" borderId="49" applyNumberFormat="0" applyProtection="0">
      <alignment horizontal="right" vertical="center"/>
    </xf>
    <xf numFmtId="4" fontId="16" fillId="29" borderId="49" applyNumberFormat="0" applyProtection="0">
      <alignment horizontal="right" vertical="center"/>
    </xf>
    <xf numFmtId="4" fontId="16" fillId="25" borderId="49" applyNumberFormat="0" applyProtection="0">
      <alignment horizontal="right" vertical="center"/>
    </xf>
    <xf numFmtId="4" fontId="16" fillId="27" borderId="49" applyNumberFormat="0" applyProtection="0">
      <alignment horizontal="right" vertical="center"/>
    </xf>
    <xf numFmtId="0" fontId="17" fillId="19" borderId="49" applyNumberFormat="0" applyProtection="0">
      <alignment horizontal="left" vertical="top" indent="1"/>
    </xf>
    <xf numFmtId="0" fontId="12" fillId="0" borderId="0"/>
    <xf numFmtId="0" fontId="12" fillId="0" borderId="0"/>
    <xf numFmtId="4" fontId="16" fillId="28" borderId="49" applyNumberFormat="0" applyProtection="0">
      <alignment horizontal="right" vertical="center"/>
    </xf>
    <xf numFmtId="4" fontId="16" fillId="31" borderId="49" applyNumberFormat="0" applyProtection="0">
      <alignment horizontal="right" vertical="center"/>
    </xf>
    <xf numFmtId="4" fontId="16" fillId="26" borderId="49" applyNumberFormat="0" applyProtection="0">
      <alignment horizontal="right" vertical="center"/>
    </xf>
    <xf numFmtId="4" fontId="31" fillId="19" borderId="49" applyNumberFormat="0" applyProtection="0">
      <alignment vertical="center"/>
    </xf>
    <xf numFmtId="4" fontId="30" fillId="18" borderId="48" applyNumberFormat="0" applyProtection="0">
      <alignment horizontal="left" vertical="center" indent="1"/>
    </xf>
    <xf numFmtId="0" fontId="17" fillId="19" borderId="49" applyNumberFormat="0" applyProtection="0">
      <alignment horizontal="left" vertical="top" indent="1"/>
    </xf>
    <xf numFmtId="4" fontId="25" fillId="22" borderId="48" applyNumberFormat="0" applyProtection="0">
      <alignment horizontal="left" vertical="center"/>
    </xf>
    <xf numFmtId="4" fontId="16" fillId="24" borderId="49" applyNumberFormat="0" applyProtection="0">
      <alignment horizontal="right" vertical="center"/>
    </xf>
    <xf numFmtId="4" fontId="16" fillId="25" borderId="49" applyNumberFormat="0" applyProtection="0">
      <alignment horizontal="right" vertical="center"/>
    </xf>
    <xf numFmtId="4" fontId="16" fillId="26" borderId="49" applyNumberFormat="0" applyProtection="0">
      <alignment horizontal="right" vertical="center"/>
    </xf>
    <xf numFmtId="4" fontId="16" fillId="27" borderId="49" applyNumberFormat="0" applyProtection="0">
      <alignment horizontal="right" vertical="center"/>
    </xf>
    <xf numFmtId="4" fontId="16" fillId="28" borderId="49" applyNumberFormat="0" applyProtection="0">
      <alignment horizontal="right" vertical="center"/>
    </xf>
    <xf numFmtId="4" fontId="16" fillId="29" borderId="49" applyNumberFormat="0" applyProtection="0">
      <alignment horizontal="right" vertical="center"/>
    </xf>
    <xf numFmtId="4" fontId="16" fillId="30" borderId="49" applyNumberFormat="0" applyProtection="0">
      <alignment horizontal="right" vertical="center"/>
    </xf>
    <xf numFmtId="4" fontId="16" fillId="31" borderId="49" applyNumberFormat="0" applyProtection="0">
      <alignment horizontal="right" vertical="center"/>
    </xf>
    <xf numFmtId="4" fontId="16" fillId="32" borderId="49" applyNumberFormat="0" applyProtection="0">
      <alignment horizontal="right" vertical="center"/>
    </xf>
    <xf numFmtId="4" fontId="17" fillId="33" borderId="48" applyNumberFormat="0" applyProtection="0">
      <alignment horizontal="left" vertical="center" indent="1"/>
    </xf>
    <xf numFmtId="4" fontId="16" fillId="34" borderId="48" applyNumberFormat="0" applyProtection="0">
      <alignment horizontal="left" vertical="center" indent="1"/>
    </xf>
    <xf numFmtId="4" fontId="16" fillId="36" borderId="49" applyNumberFormat="0" applyProtection="0">
      <alignment horizontal="right" vertical="center"/>
    </xf>
    <xf numFmtId="0" fontId="24" fillId="0" borderId="48" applyNumberFormat="0" applyProtection="0">
      <alignment horizontal="left" vertical="center" indent="2"/>
    </xf>
    <xf numFmtId="0" fontId="20" fillId="35" borderId="49" applyNumberFormat="0" applyProtection="0">
      <alignment horizontal="left" vertical="top" indent="1"/>
    </xf>
    <xf numFmtId="0" fontId="24" fillId="0" borderId="48" applyNumberFormat="0" applyProtection="0">
      <alignment horizontal="left" vertical="center" indent="2"/>
    </xf>
    <xf numFmtId="0" fontId="20" fillId="38" borderId="49" applyNumberFormat="0" applyProtection="0">
      <alignment horizontal="left" vertical="top" indent="1"/>
    </xf>
    <xf numFmtId="0" fontId="24" fillId="0" borderId="48" applyNumberFormat="0" applyProtection="0">
      <alignment horizontal="left" vertical="center" indent="2"/>
    </xf>
    <xf numFmtId="0" fontId="20" fillId="39" borderId="49" applyNumberFormat="0" applyProtection="0">
      <alignment horizontal="left" vertical="top" indent="1"/>
    </xf>
    <xf numFmtId="0" fontId="24" fillId="0" borderId="48" applyNumberFormat="0" applyProtection="0">
      <alignment horizontal="left" vertical="center" indent="2"/>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23" fillId="0" borderId="48" applyNumberFormat="0" applyProtection="0">
      <alignment horizontal="right" vertical="center" wrapText="1"/>
    </xf>
    <xf numFmtId="4" fontId="36" fillId="41" borderId="49" applyNumberFormat="0" applyProtection="0">
      <alignment horizontal="right" vertical="center"/>
    </xf>
    <xf numFmtId="0" fontId="25" fillId="43" borderId="48" applyNumberFormat="0" applyProtection="0">
      <alignment horizontal="center" vertical="center" wrapText="1"/>
    </xf>
    <xf numFmtId="0" fontId="25" fillId="44" borderId="48" applyNumberFormat="0" applyProtection="0">
      <alignment horizontal="center" vertical="top" wrapText="1"/>
    </xf>
    <xf numFmtId="4" fontId="45" fillId="41" borderId="49" applyNumberFormat="0" applyProtection="0">
      <alignment horizontal="right" vertical="center"/>
    </xf>
    <xf numFmtId="4" fontId="45" fillId="41" borderId="51" applyNumberFormat="0" applyProtection="0">
      <alignment horizontal="right" vertical="center"/>
    </xf>
    <xf numFmtId="4" fontId="36" fillId="41" borderId="51" applyNumberFormat="0" applyProtection="0">
      <alignment horizontal="right" vertical="center"/>
    </xf>
    <xf numFmtId="0" fontId="16" fillId="40" borderId="51" applyNumberFormat="0" applyProtection="0">
      <alignment horizontal="left" vertical="top" indent="1"/>
    </xf>
    <xf numFmtId="4" fontId="36" fillId="40" borderId="51" applyNumberFormat="0" applyProtection="0">
      <alignment vertical="center"/>
    </xf>
    <xf numFmtId="4" fontId="16" fillId="40" borderId="51" applyNumberFormat="0" applyProtection="0">
      <alignment vertical="center"/>
    </xf>
    <xf numFmtId="0" fontId="20" fillId="3" borderId="51" applyNumberFormat="0" applyProtection="0">
      <alignment horizontal="left" vertical="top" indent="1"/>
    </xf>
    <xf numFmtId="0" fontId="20" fillId="39" borderId="51" applyNumberFormat="0" applyProtection="0">
      <alignment horizontal="left" vertical="top" indent="1"/>
    </xf>
    <xf numFmtId="0" fontId="20" fillId="38" borderId="51" applyNumberFormat="0" applyProtection="0">
      <alignment horizontal="left" vertical="top" indent="1"/>
    </xf>
    <xf numFmtId="0" fontId="20" fillId="35" borderId="51" applyNumberFormat="0" applyProtection="0">
      <alignment horizontal="left" vertical="top" indent="1"/>
    </xf>
    <xf numFmtId="4" fontId="16" fillId="36" borderId="51" applyNumberFormat="0" applyProtection="0">
      <alignment horizontal="right" vertical="center"/>
    </xf>
    <xf numFmtId="4" fontId="16" fillId="32" borderId="51" applyNumberFormat="0" applyProtection="0">
      <alignment horizontal="right" vertical="center"/>
    </xf>
    <xf numFmtId="4" fontId="16" fillId="31" borderId="51" applyNumberFormat="0" applyProtection="0">
      <alignment horizontal="right" vertical="center"/>
    </xf>
    <xf numFmtId="4" fontId="16" fillId="30" borderId="51" applyNumberFormat="0" applyProtection="0">
      <alignment horizontal="right" vertical="center"/>
    </xf>
    <xf numFmtId="4" fontId="16" fillId="29" borderId="51" applyNumberFormat="0" applyProtection="0">
      <alignment horizontal="right" vertical="center"/>
    </xf>
    <xf numFmtId="4" fontId="16" fillId="28" borderId="51" applyNumberFormat="0" applyProtection="0">
      <alignment horizontal="right" vertical="center"/>
    </xf>
    <xf numFmtId="4" fontId="16" fillId="27" borderId="51" applyNumberFormat="0" applyProtection="0">
      <alignment horizontal="right" vertical="center"/>
    </xf>
    <xf numFmtId="4" fontId="16" fillId="26" borderId="51" applyNumberFormat="0" applyProtection="0">
      <alignment horizontal="right" vertical="center"/>
    </xf>
    <xf numFmtId="4" fontId="16" fillId="25" borderId="51" applyNumberFormat="0" applyProtection="0">
      <alignment horizontal="right" vertical="center"/>
    </xf>
    <xf numFmtId="4" fontId="16" fillId="24" borderId="51" applyNumberFormat="0" applyProtection="0">
      <alignment horizontal="right" vertical="center"/>
    </xf>
    <xf numFmtId="0" fontId="17" fillId="19" borderId="51" applyNumberFormat="0" applyProtection="0">
      <alignment horizontal="left" vertical="top" indent="1"/>
    </xf>
    <xf numFmtId="4" fontId="31" fillId="19" borderId="51" applyNumberFormat="0" applyProtection="0">
      <alignment vertical="center"/>
    </xf>
    <xf numFmtId="0" fontId="20" fillId="84" borderId="48" applyNumberFormat="0">
      <protection locked="0"/>
    </xf>
    <xf numFmtId="4" fontId="23" fillId="0" borderId="50" applyNumberFormat="0" applyProtection="0">
      <alignment horizontal="left" vertical="center" indent="1"/>
    </xf>
    <xf numFmtId="4" fontId="23" fillId="0" borderId="52" applyNumberFormat="0" applyProtection="0">
      <alignment horizontal="left" vertical="center" indent="1"/>
    </xf>
    <xf numFmtId="4" fontId="16" fillId="24" borderId="51" applyNumberFormat="0" applyProtection="0">
      <alignment horizontal="right" vertical="center"/>
    </xf>
    <xf numFmtId="4" fontId="31" fillId="19" borderId="51" applyNumberFormat="0" applyProtection="0">
      <alignment vertical="center"/>
    </xf>
    <xf numFmtId="4" fontId="16" fillId="36" borderId="51" applyNumberFormat="0" applyProtection="0">
      <alignment horizontal="right" vertical="center"/>
    </xf>
    <xf numFmtId="0" fontId="20" fillId="35" borderId="51" applyNumberFormat="0" applyProtection="0">
      <alignment horizontal="left" vertical="top" indent="1"/>
    </xf>
    <xf numFmtId="0" fontId="20" fillId="38" borderId="51" applyNumberFormat="0" applyProtection="0">
      <alignment horizontal="left" vertical="top" indent="1"/>
    </xf>
    <xf numFmtId="0" fontId="20" fillId="39" borderId="51" applyNumberFormat="0" applyProtection="0">
      <alignment horizontal="left" vertical="top" indent="1"/>
    </xf>
    <xf numFmtId="0" fontId="20" fillId="3" borderId="51" applyNumberFormat="0" applyProtection="0">
      <alignment horizontal="left" vertical="top" indent="1"/>
    </xf>
    <xf numFmtId="4" fontId="16" fillId="40" borderId="51" applyNumberFormat="0" applyProtection="0">
      <alignment vertical="center"/>
    </xf>
    <xf numFmtId="4" fontId="36" fillId="40" borderId="51" applyNumberFormat="0" applyProtection="0">
      <alignment vertical="center"/>
    </xf>
    <xf numFmtId="0" fontId="16" fillId="40" borderId="51" applyNumberFormat="0" applyProtection="0">
      <alignment horizontal="left" vertical="top" indent="1"/>
    </xf>
    <xf numFmtId="4" fontId="36" fillId="41" borderId="51" applyNumberFormat="0" applyProtection="0">
      <alignment horizontal="right" vertical="center"/>
    </xf>
    <xf numFmtId="4" fontId="45" fillId="41" borderId="51" applyNumberFormat="0" applyProtection="0">
      <alignment horizontal="right" vertical="center"/>
    </xf>
    <xf numFmtId="4" fontId="16" fillId="30" borderId="51" applyNumberFormat="0" applyProtection="0">
      <alignment horizontal="right" vertical="center"/>
    </xf>
    <xf numFmtId="4" fontId="16" fillId="32" borderId="51" applyNumberFormat="0" applyProtection="0">
      <alignment horizontal="right" vertical="center"/>
    </xf>
    <xf numFmtId="4" fontId="16" fillId="29" borderId="51" applyNumberFormat="0" applyProtection="0">
      <alignment horizontal="right" vertical="center"/>
    </xf>
    <xf numFmtId="4" fontId="16" fillId="25" borderId="51" applyNumberFormat="0" applyProtection="0">
      <alignment horizontal="right" vertical="center"/>
    </xf>
    <xf numFmtId="4" fontId="16" fillId="27" borderId="51" applyNumberFormat="0" applyProtection="0">
      <alignment horizontal="right" vertical="center"/>
    </xf>
    <xf numFmtId="0" fontId="17" fillId="19" borderId="51" applyNumberFormat="0" applyProtection="0">
      <alignment horizontal="left" vertical="top" indent="1"/>
    </xf>
    <xf numFmtId="4" fontId="16" fillId="28" borderId="51" applyNumberFormat="0" applyProtection="0">
      <alignment horizontal="right" vertical="center"/>
    </xf>
    <xf numFmtId="4" fontId="16" fillId="31" borderId="51" applyNumberFormat="0" applyProtection="0">
      <alignment horizontal="right" vertical="center"/>
    </xf>
    <xf numFmtId="4" fontId="16" fillId="26" borderId="51" applyNumberFormat="0" applyProtection="0">
      <alignment horizontal="right" vertical="center"/>
    </xf>
    <xf numFmtId="4" fontId="31" fillId="19" borderId="53" applyNumberFormat="0" applyProtection="0">
      <alignment vertical="center"/>
    </xf>
    <xf numFmtId="0" fontId="17" fillId="19" borderId="53" applyNumberFormat="0" applyProtection="0">
      <alignment horizontal="left" vertical="top" indent="1"/>
    </xf>
    <xf numFmtId="4" fontId="16" fillId="24" borderId="53" applyNumberFormat="0" applyProtection="0">
      <alignment horizontal="right" vertical="center"/>
    </xf>
    <xf numFmtId="4" fontId="16" fillId="25" borderId="53" applyNumberFormat="0" applyProtection="0">
      <alignment horizontal="right" vertical="center"/>
    </xf>
    <xf numFmtId="4" fontId="16" fillId="26" borderId="53" applyNumberFormat="0" applyProtection="0">
      <alignment horizontal="right" vertical="center"/>
    </xf>
    <xf numFmtId="4" fontId="16" fillId="27" borderId="53" applyNumberFormat="0" applyProtection="0">
      <alignment horizontal="right" vertical="center"/>
    </xf>
    <xf numFmtId="4" fontId="16" fillId="28" borderId="53" applyNumberFormat="0" applyProtection="0">
      <alignment horizontal="right" vertical="center"/>
    </xf>
    <xf numFmtId="4" fontId="16" fillId="29" borderId="53" applyNumberFormat="0" applyProtection="0">
      <alignment horizontal="right" vertical="center"/>
    </xf>
    <xf numFmtId="4" fontId="16" fillId="30" borderId="53" applyNumberFormat="0" applyProtection="0">
      <alignment horizontal="right" vertical="center"/>
    </xf>
    <xf numFmtId="4" fontId="16" fillId="31" borderId="53" applyNumberFormat="0" applyProtection="0">
      <alignment horizontal="right" vertical="center"/>
    </xf>
    <xf numFmtId="4" fontId="16" fillId="32" borderId="53" applyNumberFormat="0" applyProtection="0">
      <alignment horizontal="right" vertical="center"/>
    </xf>
    <xf numFmtId="4" fontId="16" fillId="36" borderId="53" applyNumberFormat="0" applyProtection="0">
      <alignment horizontal="right" vertical="center"/>
    </xf>
    <xf numFmtId="0" fontId="20" fillId="35" borderId="53" applyNumberFormat="0" applyProtection="0">
      <alignment horizontal="left" vertical="top" indent="1"/>
    </xf>
    <xf numFmtId="0" fontId="20" fillId="38" borderId="53" applyNumberFormat="0" applyProtection="0">
      <alignment horizontal="left" vertical="top" indent="1"/>
    </xf>
    <xf numFmtId="0" fontId="20" fillId="39" borderId="53" applyNumberFormat="0" applyProtection="0">
      <alignment horizontal="left" vertical="top" indent="1"/>
    </xf>
    <xf numFmtId="0" fontId="20" fillId="3" borderId="53" applyNumberFormat="0" applyProtection="0">
      <alignment horizontal="left" vertical="top" indent="1"/>
    </xf>
    <xf numFmtId="4" fontId="16" fillId="40" borderId="53" applyNumberFormat="0" applyProtection="0">
      <alignment vertical="center"/>
    </xf>
    <xf numFmtId="4" fontId="36" fillId="40" borderId="53" applyNumberFormat="0" applyProtection="0">
      <alignment vertical="center"/>
    </xf>
    <xf numFmtId="0" fontId="16" fillId="40" borderId="53" applyNumberFormat="0" applyProtection="0">
      <alignment horizontal="left" vertical="top" indent="1"/>
    </xf>
    <xf numFmtId="4" fontId="36" fillId="41" borderId="53" applyNumberFormat="0" applyProtection="0">
      <alignment horizontal="right" vertical="center"/>
    </xf>
    <xf numFmtId="4" fontId="45" fillId="41" borderId="53" applyNumberFormat="0" applyProtection="0">
      <alignment horizontal="right" vertical="center"/>
    </xf>
    <xf numFmtId="4" fontId="45" fillId="41" borderId="55" applyNumberFormat="0" applyProtection="0">
      <alignment horizontal="right" vertical="center"/>
    </xf>
    <xf numFmtId="4" fontId="36" fillId="41" borderId="55" applyNumberFormat="0" applyProtection="0">
      <alignment horizontal="right" vertical="center"/>
    </xf>
    <xf numFmtId="0" fontId="16" fillId="40" borderId="55" applyNumberFormat="0" applyProtection="0">
      <alignment horizontal="left" vertical="top" indent="1"/>
    </xf>
    <xf numFmtId="4" fontId="36" fillId="40" borderId="55" applyNumberFormat="0" applyProtection="0">
      <alignment vertical="center"/>
    </xf>
    <xf numFmtId="4" fontId="16" fillId="40" borderId="55" applyNumberFormat="0" applyProtection="0">
      <alignment vertical="center"/>
    </xf>
    <xf numFmtId="0" fontId="20" fillId="3" borderId="55" applyNumberFormat="0" applyProtection="0">
      <alignment horizontal="left" vertical="top" indent="1"/>
    </xf>
    <xf numFmtId="0" fontId="20" fillId="39" borderId="55" applyNumberFormat="0" applyProtection="0">
      <alignment horizontal="left" vertical="top" indent="1"/>
    </xf>
    <xf numFmtId="0" fontId="20" fillId="38" borderId="55" applyNumberFormat="0" applyProtection="0">
      <alignment horizontal="left" vertical="top" indent="1"/>
    </xf>
    <xf numFmtId="0" fontId="20" fillId="35" borderId="55" applyNumberFormat="0" applyProtection="0">
      <alignment horizontal="left" vertical="top" indent="1"/>
    </xf>
    <xf numFmtId="4" fontId="16" fillId="36" borderId="55" applyNumberFormat="0" applyProtection="0">
      <alignment horizontal="right" vertical="center"/>
    </xf>
    <xf numFmtId="4" fontId="16" fillId="32" borderId="55" applyNumberFormat="0" applyProtection="0">
      <alignment horizontal="right" vertical="center"/>
    </xf>
    <xf numFmtId="4" fontId="16" fillId="31" borderId="55" applyNumberFormat="0" applyProtection="0">
      <alignment horizontal="right" vertical="center"/>
    </xf>
    <xf numFmtId="4" fontId="16" fillId="30" borderId="55" applyNumberFormat="0" applyProtection="0">
      <alignment horizontal="right" vertical="center"/>
    </xf>
    <xf numFmtId="4" fontId="16" fillId="29" borderId="55" applyNumberFormat="0" applyProtection="0">
      <alignment horizontal="right" vertical="center"/>
    </xf>
    <xf numFmtId="4" fontId="16" fillId="28" borderId="55" applyNumberFormat="0" applyProtection="0">
      <alignment horizontal="right" vertical="center"/>
    </xf>
    <xf numFmtId="4" fontId="16" fillId="27" borderId="55" applyNumberFormat="0" applyProtection="0">
      <alignment horizontal="right" vertical="center"/>
    </xf>
    <xf numFmtId="4" fontId="16" fillId="26" borderId="55" applyNumberFormat="0" applyProtection="0">
      <alignment horizontal="right" vertical="center"/>
    </xf>
    <xf numFmtId="4" fontId="16" fillId="25" borderId="55" applyNumberFormat="0" applyProtection="0">
      <alignment horizontal="right" vertical="center"/>
    </xf>
    <xf numFmtId="4" fontId="16" fillId="24" borderId="55" applyNumberFormat="0" applyProtection="0">
      <alignment horizontal="right" vertical="center"/>
    </xf>
    <xf numFmtId="0" fontId="17" fillId="19" borderId="55" applyNumberFormat="0" applyProtection="0">
      <alignment horizontal="left" vertical="top" indent="1"/>
    </xf>
    <xf numFmtId="4" fontId="31" fillId="19" borderId="55" applyNumberFormat="0" applyProtection="0">
      <alignment vertical="center"/>
    </xf>
    <xf numFmtId="4" fontId="23" fillId="0" borderId="54" applyNumberFormat="0" applyProtection="0">
      <alignment horizontal="left" vertical="center" indent="1"/>
    </xf>
    <xf numFmtId="4" fontId="23" fillId="0" borderId="56" applyNumberFormat="0" applyProtection="0">
      <alignment horizontal="left" vertical="center" indent="1"/>
    </xf>
    <xf numFmtId="4" fontId="16" fillId="24" borderId="55" applyNumberFormat="0" applyProtection="0">
      <alignment horizontal="right" vertical="center"/>
    </xf>
    <xf numFmtId="4" fontId="31" fillId="19" borderId="55" applyNumberFormat="0" applyProtection="0">
      <alignment vertical="center"/>
    </xf>
    <xf numFmtId="4" fontId="16" fillId="36" borderId="55" applyNumberFormat="0" applyProtection="0">
      <alignment horizontal="right" vertical="center"/>
    </xf>
    <xf numFmtId="0" fontId="20" fillId="35" borderId="55" applyNumberFormat="0" applyProtection="0">
      <alignment horizontal="left" vertical="top" indent="1"/>
    </xf>
    <xf numFmtId="0" fontId="20" fillId="38" borderId="55" applyNumberFormat="0" applyProtection="0">
      <alignment horizontal="left" vertical="top" indent="1"/>
    </xf>
    <xf numFmtId="0" fontId="20" fillId="39" borderId="55" applyNumberFormat="0" applyProtection="0">
      <alignment horizontal="left" vertical="top" indent="1"/>
    </xf>
    <xf numFmtId="0" fontId="20" fillId="3" borderId="55" applyNumberFormat="0" applyProtection="0">
      <alignment horizontal="left" vertical="top" indent="1"/>
    </xf>
    <xf numFmtId="4" fontId="16" fillId="40" borderId="55" applyNumberFormat="0" applyProtection="0">
      <alignment vertical="center"/>
    </xf>
    <xf numFmtId="4" fontId="36" fillId="40" borderId="55" applyNumberFormat="0" applyProtection="0">
      <alignment vertical="center"/>
    </xf>
    <xf numFmtId="0" fontId="16" fillId="40" borderId="55" applyNumberFormat="0" applyProtection="0">
      <alignment horizontal="left" vertical="top" indent="1"/>
    </xf>
    <xf numFmtId="4" fontId="36" fillId="41" borderId="55" applyNumberFormat="0" applyProtection="0">
      <alignment horizontal="right" vertical="center"/>
    </xf>
    <xf numFmtId="4" fontId="45" fillId="41" borderId="55" applyNumberFormat="0" applyProtection="0">
      <alignment horizontal="right" vertical="center"/>
    </xf>
    <xf numFmtId="4" fontId="16" fillId="30" borderId="55" applyNumberFormat="0" applyProtection="0">
      <alignment horizontal="right" vertical="center"/>
    </xf>
    <xf numFmtId="4" fontId="16" fillId="32" borderId="55" applyNumberFormat="0" applyProtection="0">
      <alignment horizontal="right" vertical="center"/>
    </xf>
    <xf numFmtId="4" fontId="16" fillId="29" borderId="55" applyNumberFormat="0" applyProtection="0">
      <alignment horizontal="right" vertical="center"/>
    </xf>
    <xf numFmtId="4" fontId="16" fillId="25" borderId="55" applyNumberFormat="0" applyProtection="0">
      <alignment horizontal="right" vertical="center"/>
    </xf>
    <xf numFmtId="4" fontId="16" fillId="27" borderId="55" applyNumberFormat="0" applyProtection="0">
      <alignment horizontal="right" vertical="center"/>
    </xf>
    <xf numFmtId="0" fontId="17" fillId="19" borderId="55" applyNumberFormat="0" applyProtection="0">
      <alignment horizontal="left" vertical="top" indent="1"/>
    </xf>
    <xf numFmtId="4" fontId="16" fillId="28" borderId="55" applyNumberFormat="0" applyProtection="0">
      <alignment horizontal="right" vertical="center"/>
    </xf>
    <xf numFmtId="4" fontId="16" fillId="31" borderId="55" applyNumberFormat="0" applyProtection="0">
      <alignment horizontal="right" vertical="center"/>
    </xf>
    <xf numFmtId="4" fontId="16" fillId="26" borderId="55" applyNumberFormat="0" applyProtection="0">
      <alignment horizontal="right" vertical="center"/>
    </xf>
    <xf numFmtId="0" fontId="24" fillId="0" borderId="56" applyNumberFormat="0" applyProtection="0">
      <alignment horizontal="left" vertical="center" indent="2"/>
    </xf>
    <xf numFmtId="0" fontId="20" fillId="3" borderId="57" applyNumberFormat="0" applyProtection="0">
      <alignment horizontal="left" vertical="top" indent="1"/>
    </xf>
    <xf numFmtId="4" fontId="16" fillId="40" borderId="57" applyNumberFormat="0" applyProtection="0">
      <alignment vertical="center"/>
    </xf>
    <xf numFmtId="4" fontId="36" fillId="40" borderId="57" applyNumberFormat="0" applyProtection="0">
      <alignment vertical="center"/>
    </xf>
    <xf numFmtId="0" fontId="16" fillId="40" borderId="57" applyNumberFormat="0" applyProtection="0">
      <alignment horizontal="left" vertical="top" indent="1"/>
    </xf>
    <xf numFmtId="4" fontId="23" fillId="0" borderId="56" applyNumberFormat="0" applyProtection="0">
      <alignment horizontal="right" vertical="center" wrapText="1"/>
    </xf>
    <xf numFmtId="4" fontId="36" fillId="41" borderId="57" applyNumberFormat="0" applyProtection="0">
      <alignment horizontal="right" vertical="center"/>
    </xf>
    <xf numFmtId="0" fontId="25" fillId="43" borderId="56" applyNumberFormat="0" applyProtection="0">
      <alignment horizontal="center" vertical="center" wrapText="1"/>
    </xf>
    <xf numFmtId="0" fontId="25" fillId="44" borderId="56" applyNumberFormat="0" applyProtection="0">
      <alignment horizontal="center" vertical="top" wrapText="1"/>
    </xf>
    <xf numFmtId="4" fontId="45" fillId="41" borderId="57" applyNumberFormat="0" applyProtection="0">
      <alignment horizontal="right" vertical="center"/>
    </xf>
    <xf numFmtId="4" fontId="45" fillId="41" borderId="59" applyNumberFormat="0" applyProtection="0">
      <alignment horizontal="right" vertical="center"/>
    </xf>
    <xf numFmtId="4" fontId="36" fillId="41" borderId="59" applyNumberFormat="0" applyProtection="0">
      <alignment horizontal="right" vertical="center"/>
    </xf>
    <xf numFmtId="0" fontId="16" fillId="40" borderId="59" applyNumberFormat="0" applyProtection="0">
      <alignment horizontal="left" vertical="top" indent="1"/>
    </xf>
    <xf numFmtId="4" fontId="36" fillId="40" borderId="59" applyNumberFormat="0" applyProtection="0">
      <alignment vertical="center"/>
    </xf>
    <xf numFmtId="4" fontId="16" fillId="40" borderId="59" applyNumberFormat="0" applyProtection="0">
      <alignment vertical="center"/>
    </xf>
    <xf numFmtId="0" fontId="20" fillId="3" borderId="59" applyNumberFormat="0" applyProtection="0">
      <alignment horizontal="left" vertical="top" indent="1"/>
    </xf>
    <xf numFmtId="0" fontId="20" fillId="39" borderId="59" applyNumberFormat="0" applyProtection="0">
      <alignment horizontal="left" vertical="top" indent="1"/>
    </xf>
    <xf numFmtId="0" fontId="20" fillId="38" borderId="59" applyNumberFormat="0" applyProtection="0">
      <alignment horizontal="left" vertical="top" indent="1"/>
    </xf>
    <xf numFmtId="0" fontId="20" fillId="35" borderId="59" applyNumberFormat="0" applyProtection="0">
      <alignment horizontal="left" vertical="top" indent="1"/>
    </xf>
    <xf numFmtId="4" fontId="16" fillId="36" borderId="59" applyNumberFormat="0" applyProtection="0">
      <alignment horizontal="right" vertical="center"/>
    </xf>
    <xf numFmtId="4" fontId="16" fillId="32" borderId="59" applyNumberFormat="0" applyProtection="0">
      <alignment horizontal="right" vertical="center"/>
    </xf>
    <xf numFmtId="4" fontId="16" fillId="31" borderId="59" applyNumberFormat="0" applyProtection="0">
      <alignment horizontal="right" vertical="center"/>
    </xf>
    <xf numFmtId="4" fontId="16" fillId="30" borderId="59" applyNumberFormat="0" applyProtection="0">
      <alignment horizontal="right" vertical="center"/>
    </xf>
    <xf numFmtId="4" fontId="16" fillId="29" borderId="59" applyNumberFormat="0" applyProtection="0">
      <alignment horizontal="right" vertical="center"/>
    </xf>
    <xf numFmtId="4" fontId="16" fillId="28" borderId="59" applyNumberFormat="0" applyProtection="0">
      <alignment horizontal="right" vertical="center"/>
    </xf>
    <xf numFmtId="4" fontId="16" fillId="27" borderId="59" applyNumberFormat="0" applyProtection="0">
      <alignment horizontal="right" vertical="center"/>
    </xf>
    <xf numFmtId="4" fontId="16" fillId="26" borderId="59" applyNumberFormat="0" applyProtection="0">
      <alignment horizontal="right" vertical="center"/>
    </xf>
    <xf numFmtId="4" fontId="16" fillId="25" borderId="59" applyNumberFormat="0" applyProtection="0">
      <alignment horizontal="right" vertical="center"/>
    </xf>
    <xf numFmtId="4" fontId="16" fillId="24" borderId="59" applyNumberFormat="0" applyProtection="0">
      <alignment horizontal="right" vertical="center"/>
    </xf>
    <xf numFmtId="0" fontId="17" fillId="19" borderId="59" applyNumberFormat="0" applyProtection="0">
      <alignment horizontal="left" vertical="top" indent="1"/>
    </xf>
    <xf numFmtId="4" fontId="31" fillId="19" borderId="59" applyNumberFormat="0" applyProtection="0">
      <alignment vertical="center"/>
    </xf>
    <xf numFmtId="0" fontId="20" fillId="84" borderId="56" applyNumberFormat="0">
      <protection locked="0"/>
    </xf>
    <xf numFmtId="4" fontId="23" fillId="0" borderId="58"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0" fontId="11" fillId="0" borderId="0"/>
    <xf numFmtId="4" fontId="23" fillId="0" borderId="52" applyNumberFormat="0" applyProtection="0">
      <alignment horizontal="left" vertical="center" indent="1"/>
    </xf>
    <xf numFmtId="0" fontId="101" fillId="0" borderId="0"/>
    <xf numFmtId="0" fontId="66" fillId="0" borderId="0" applyNumberFormat="0" applyFill="0" applyBorder="0" applyAlignment="0" applyProtection="0"/>
    <xf numFmtId="0" fontId="103" fillId="0" borderId="29" applyNumberFormat="0" applyFill="0" applyAlignment="0" applyProtection="0"/>
    <xf numFmtId="0" fontId="104" fillId="0" borderId="30" applyNumberForma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0" fontId="106" fillId="52" borderId="0" applyNumberFormat="0" applyBorder="0" applyAlignment="0" applyProtection="0"/>
    <xf numFmtId="0" fontId="107" fillId="53" borderId="0" applyNumberFormat="0" applyBorder="0" applyAlignment="0" applyProtection="0"/>
    <xf numFmtId="0" fontId="108" fillId="54" borderId="0" applyNumberFormat="0" applyBorder="0" applyAlignment="0" applyProtection="0"/>
    <xf numFmtId="0" fontId="109" fillId="55" borderId="32" applyNumberFormat="0" applyAlignment="0" applyProtection="0"/>
    <xf numFmtId="0" fontId="110" fillId="56" borderId="33" applyNumberFormat="0" applyAlignment="0" applyProtection="0"/>
    <xf numFmtId="0" fontId="111" fillId="56" borderId="32" applyNumberFormat="0" applyAlignment="0" applyProtection="0"/>
    <xf numFmtId="0" fontId="112" fillId="0" borderId="34" applyNumberFormat="0" applyFill="0" applyAlignment="0" applyProtection="0"/>
    <xf numFmtId="0" fontId="113" fillId="57" borderId="35" applyNumberFormat="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36" applyNumberFormat="0" applyFill="0" applyAlignment="0" applyProtection="0"/>
    <xf numFmtId="0" fontId="117" fillId="5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7" fillId="59" borderId="0" applyNumberFormat="0" applyBorder="0" applyAlignment="0" applyProtection="0"/>
    <xf numFmtId="0" fontId="117" fillId="6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17" fillId="61" borderId="0" applyNumberFormat="0" applyBorder="0" applyAlignment="0" applyProtection="0"/>
    <xf numFmtId="0" fontId="117" fillId="62"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17" fillId="63" borderId="0" applyNumberFormat="0" applyBorder="0" applyAlignment="0" applyProtection="0"/>
    <xf numFmtId="0" fontId="117" fillId="64"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7" fillId="65" borderId="0" applyNumberFormat="0" applyBorder="0" applyAlignment="0" applyProtection="0"/>
    <xf numFmtId="0" fontId="117" fillId="6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7" fillId="67" borderId="0" applyNumberFormat="0" applyBorder="0" applyAlignment="0" applyProtection="0"/>
    <xf numFmtId="0" fontId="117" fillId="68"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7" fillId="69" borderId="0" applyNumberFormat="0" applyBorder="0" applyAlignment="0" applyProtection="0"/>
    <xf numFmtId="0" fontId="20" fillId="0" borderId="0"/>
    <xf numFmtId="177" fontId="20" fillId="0" borderId="0"/>
    <xf numFmtId="0" fontId="20" fillId="0" borderId="0"/>
    <xf numFmtId="177" fontId="20" fillId="0" borderId="0"/>
    <xf numFmtId="0" fontId="20" fillId="0" borderId="0"/>
    <xf numFmtId="0" fontId="10" fillId="0" borderId="0"/>
    <xf numFmtId="9" fontId="20" fillId="0" borderId="0" applyFont="0" applyFill="0" applyBorder="0" applyAlignment="0" applyProtection="0"/>
    <xf numFmtId="43" fontId="20" fillId="0" borderId="0" applyFont="0" applyFill="0" applyBorder="0" applyAlignment="0" applyProtection="0"/>
    <xf numFmtId="0" fontId="10" fillId="0" borderId="0"/>
    <xf numFmtId="43" fontId="20" fillId="0" borderId="0" applyFont="0" applyFill="0" applyBorder="0" applyAlignment="0" applyProtection="0"/>
    <xf numFmtId="177" fontId="20" fillId="0" borderId="0"/>
    <xf numFmtId="177" fontId="20" fillId="0" borderId="0"/>
    <xf numFmtId="0" fontId="100" fillId="0" borderId="0"/>
    <xf numFmtId="43" fontId="100" fillId="0" borderId="0" applyFont="0" applyFill="0" applyBorder="0" applyAlignment="0" applyProtection="0"/>
    <xf numFmtId="0" fontId="10" fillId="0" borderId="0"/>
    <xf numFmtId="43" fontId="10" fillId="0" borderId="0" applyFont="0" applyFill="0" applyBorder="0" applyAlignment="0" applyProtection="0"/>
    <xf numFmtId="43" fontId="100" fillId="0" borderId="0" applyFont="0" applyFill="0" applyBorder="0" applyAlignment="0" applyProtection="0"/>
    <xf numFmtId="0" fontId="10" fillId="5" borderId="18" applyNumberFormat="0" applyFont="0" applyAlignment="0" applyProtection="0"/>
    <xf numFmtId="0" fontId="100" fillId="0" borderId="0"/>
    <xf numFmtId="9" fontId="10" fillId="0" borderId="0" applyFont="0" applyFill="0" applyBorder="0" applyAlignment="0" applyProtection="0"/>
    <xf numFmtId="43" fontId="101" fillId="0" borderId="0" applyFont="0" applyFill="0" applyBorder="0" applyAlignment="0" applyProtection="0"/>
    <xf numFmtId="9" fontId="101" fillId="0" borderId="0" applyFont="0" applyFill="0" applyBorder="0" applyAlignment="0" applyProtection="0"/>
    <xf numFmtId="0" fontId="100" fillId="0" borderId="0"/>
    <xf numFmtId="44" fontId="29" fillId="0" borderId="0" applyFont="0" applyFill="0" applyBorder="0" applyAlignment="0" applyProtection="0"/>
    <xf numFmtId="4" fontId="30" fillId="18" borderId="52" applyNumberFormat="0" applyProtection="0">
      <alignment horizontal="right" vertical="center" wrapText="1"/>
    </xf>
    <xf numFmtId="4" fontId="31" fillId="19" borderId="64" applyNumberFormat="0" applyProtection="0">
      <alignment vertical="center"/>
    </xf>
    <xf numFmtId="4" fontId="30" fillId="18" borderId="52" applyNumberFormat="0" applyProtection="0">
      <alignment horizontal="left" vertical="center" indent="1"/>
    </xf>
    <xf numFmtId="0" fontId="17" fillId="19" borderId="64" applyNumberFormat="0" applyProtection="0">
      <alignment horizontal="left" vertical="top" indent="1"/>
    </xf>
    <xf numFmtId="4" fontId="25" fillId="22" borderId="52" applyNumberFormat="0" applyProtection="0">
      <alignment horizontal="left" vertical="center"/>
    </xf>
    <xf numFmtId="4" fontId="16" fillId="24" borderId="64" applyNumberFormat="0" applyProtection="0">
      <alignment horizontal="right" vertical="center"/>
    </xf>
    <xf numFmtId="4" fontId="16" fillId="25" borderId="64" applyNumberFormat="0" applyProtection="0">
      <alignment horizontal="right" vertical="center"/>
    </xf>
    <xf numFmtId="4" fontId="16" fillId="26" borderId="64" applyNumberFormat="0" applyProtection="0">
      <alignment horizontal="right" vertical="center"/>
    </xf>
    <xf numFmtId="4" fontId="16" fillId="27" borderId="64" applyNumberFormat="0" applyProtection="0">
      <alignment horizontal="right" vertical="center"/>
    </xf>
    <xf numFmtId="4" fontId="16" fillId="28" borderId="64" applyNumberFormat="0" applyProtection="0">
      <alignment horizontal="right" vertical="center"/>
    </xf>
    <xf numFmtId="4" fontId="16" fillId="29" borderId="64" applyNumberFormat="0" applyProtection="0">
      <alignment horizontal="right" vertical="center"/>
    </xf>
    <xf numFmtId="4" fontId="16" fillId="30" borderId="64" applyNumberFormat="0" applyProtection="0">
      <alignment horizontal="right" vertical="center"/>
    </xf>
    <xf numFmtId="4" fontId="16" fillId="31" borderId="64" applyNumberFormat="0" applyProtection="0">
      <alignment horizontal="right" vertical="center"/>
    </xf>
    <xf numFmtId="4" fontId="16" fillId="32" borderId="64"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4" applyNumberFormat="0" applyProtection="0">
      <alignment horizontal="right" vertical="center"/>
    </xf>
    <xf numFmtId="0" fontId="24" fillId="0" borderId="52" applyNumberFormat="0" applyProtection="0">
      <alignment horizontal="left" vertical="center" indent="2"/>
    </xf>
    <xf numFmtId="0" fontId="20" fillId="35" borderId="64" applyNumberFormat="0" applyProtection="0">
      <alignment horizontal="left" vertical="top" indent="1"/>
    </xf>
    <xf numFmtId="0" fontId="24" fillId="0" borderId="52" applyNumberFormat="0" applyProtection="0">
      <alignment horizontal="left" vertical="center" indent="2"/>
    </xf>
    <xf numFmtId="0" fontId="20" fillId="38" borderId="64" applyNumberFormat="0" applyProtection="0">
      <alignment horizontal="left" vertical="top" indent="1"/>
    </xf>
    <xf numFmtId="0" fontId="24" fillId="0" borderId="52" applyNumberFormat="0" applyProtection="0">
      <alignment horizontal="left" vertical="center" indent="2"/>
    </xf>
    <xf numFmtId="0" fontId="20" fillId="39" borderId="64" applyNumberFormat="0" applyProtection="0">
      <alignment horizontal="left" vertical="top" indent="1"/>
    </xf>
    <xf numFmtId="0" fontId="24" fillId="0" borderId="52" applyNumberFormat="0" applyProtection="0">
      <alignment horizontal="left" vertical="center" indent="2"/>
    </xf>
    <xf numFmtId="0" fontId="20" fillId="3" borderId="64" applyNumberFormat="0" applyProtection="0">
      <alignment horizontal="left" vertical="top" indent="1"/>
    </xf>
    <xf numFmtId="4" fontId="16" fillId="40" borderId="64" applyNumberFormat="0" applyProtection="0">
      <alignment vertical="center"/>
    </xf>
    <xf numFmtId="4" fontId="36" fillId="40" borderId="64" applyNumberFormat="0" applyProtection="0">
      <alignment vertical="center"/>
    </xf>
    <xf numFmtId="0" fontId="16" fillId="40" borderId="64" applyNumberFormat="0" applyProtection="0">
      <alignment horizontal="left" vertical="top" indent="1"/>
    </xf>
    <xf numFmtId="4" fontId="23" fillId="0" borderId="52" applyNumberFormat="0" applyProtection="0">
      <alignment horizontal="right" vertical="center" wrapText="1"/>
    </xf>
    <xf numFmtId="4" fontId="36" fillId="41" borderId="64"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4" applyNumberFormat="0" applyProtection="0">
      <alignment horizontal="right" vertical="center"/>
    </xf>
    <xf numFmtId="0" fontId="9" fillId="0" borderId="0"/>
    <xf numFmtId="44" fontId="9" fillId="0" borderId="0" applyFont="0" applyFill="0" applyBorder="0" applyAlignment="0" applyProtection="0"/>
    <xf numFmtId="0" fontId="20" fillId="84" borderId="52" applyNumberFormat="0">
      <protection locked="0"/>
    </xf>
    <xf numFmtId="0" fontId="9" fillId="0" borderId="0"/>
    <xf numFmtId="0" fontId="9" fillId="0" borderId="0"/>
    <xf numFmtId="4" fontId="30" fillId="18" borderId="52" applyNumberFormat="0" applyProtection="0">
      <alignment horizontal="right" vertical="center" wrapText="1"/>
    </xf>
    <xf numFmtId="4" fontId="31" fillId="19" borderId="65" applyNumberFormat="0" applyProtection="0">
      <alignment vertical="center"/>
    </xf>
    <xf numFmtId="4" fontId="30" fillId="18" borderId="52" applyNumberFormat="0" applyProtection="0">
      <alignment horizontal="left" vertical="center" indent="1"/>
    </xf>
    <xf numFmtId="0" fontId="17" fillId="19" borderId="65" applyNumberFormat="0" applyProtection="0">
      <alignment horizontal="left" vertical="top" indent="1"/>
    </xf>
    <xf numFmtId="4" fontId="25" fillId="22" borderId="52" applyNumberFormat="0" applyProtection="0">
      <alignment horizontal="left" vertical="center"/>
    </xf>
    <xf numFmtId="4" fontId="16" fillId="24" borderId="65" applyNumberFormat="0" applyProtection="0">
      <alignment horizontal="right" vertical="center"/>
    </xf>
    <xf numFmtId="4" fontId="16" fillId="25" borderId="65" applyNumberFormat="0" applyProtection="0">
      <alignment horizontal="right" vertical="center"/>
    </xf>
    <xf numFmtId="4" fontId="16" fillId="26" borderId="65" applyNumberFormat="0" applyProtection="0">
      <alignment horizontal="right" vertical="center"/>
    </xf>
    <xf numFmtId="4" fontId="16" fillId="27" borderId="65" applyNumberFormat="0" applyProtection="0">
      <alignment horizontal="right" vertical="center"/>
    </xf>
    <xf numFmtId="4" fontId="16" fillId="28" borderId="65" applyNumberFormat="0" applyProtection="0">
      <alignment horizontal="right" vertical="center"/>
    </xf>
    <xf numFmtId="4" fontId="16" fillId="29" borderId="65" applyNumberFormat="0" applyProtection="0">
      <alignment horizontal="right" vertical="center"/>
    </xf>
    <xf numFmtId="4" fontId="16" fillId="30" borderId="65" applyNumberFormat="0" applyProtection="0">
      <alignment horizontal="right" vertical="center"/>
    </xf>
    <xf numFmtId="4" fontId="16" fillId="31" borderId="65" applyNumberFormat="0" applyProtection="0">
      <alignment horizontal="right" vertical="center"/>
    </xf>
    <xf numFmtId="4" fontId="16" fillId="32" borderId="65"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5" applyNumberFormat="0" applyProtection="0">
      <alignment horizontal="right" vertical="center"/>
    </xf>
    <xf numFmtId="0" fontId="24" fillId="0" borderId="52" applyNumberFormat="0" applyProtection="0">
      <alignment horizontal="left" vertical="center" indent="2"/>
    </xf>
    <xf numFmtId="0" fontId="20" fillId="35" borderId="65" applyNumberFormat="0" applyProtection="0">
      <alignment horizontal="left" vertical="top" indent="1"/>
    </xf>
    <xf numFmtId="0" fontId="24" fillId="0" borderId="52" applyNumberFormat="0" applyProtection="0">
      <alignment horizontal="left" vertical="center" indent="2"/>
    </xf>
    <xf numFmtId="0" fontId="20" fillId="38" borderId="65" applyNumberFormat="0" applyProtection="0">
      <alignment horizontal="left" vertical="top" indent="1"/>
    </xf>
    <xf numFmtId="0" fontId="24" fillId="0" borderId="52" applyNumberFormat="0" applyProtection="0">
      <alignment horizontal="left" vertical="center" indent="2"/>
    </xf>
    <xf numFmtId="0" fontId="20" fillId="39" borderId="65" applyNumberFormat="0" applyProtection="0">
      <alignment horizontal="left" vertical="top" indent="1"/>
    </xf>
    <xf numFmtId="0" fontId="24" fillId="0" borderId="52" applyNumberFormat="0" applyProtection="0">
      <alignment horizontal="left" vertical="center" indent="2"/>
    </xf>
    <xf numFmtId="0" fontId="20" fillId="3" borderId="65" applyNumberFormat="0" applyProtection="0">
      <alignment horizontal="left" vertical="top" indent="1"/>
    </xf>
    <xf numFmtId="4" fontId="16" fillId="40" borderId="65" applyNumberFormat="0" applyProtection="0">
      <alignment vertical="center"/>
    </xf>
    <xf numFmtId="4" fontId="36" fillId="40" borderId="65" applyNumberFormat="0" applyProtection="0">
      <alignment vertical="center"/>
    </xf>
    <xf numFmtId="0" fontId="16" fillId="40" borderId="65" applyNumberFormat="0" applyProtection="0">
      <alignment horizontal="left" vertical="top" indent="1"/>
    </xf>
    <xf numFmtId="4" fontId="23" fillId="0" borderId="52" applyNumberFormat="0" applyProtection="0">
      <alignment horizontal="right" vertical="center" wrapText="1"/>
    </xf>
    <xf numFmtId="4" fontId="36" fillId="41" borderId="65"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5" applyNumberFormat="0" applyProtection="0">
      <alignment horizontal="right" vertical="center"/>
    </xf>
    <xf numFmtId="0" fontId="9" fillId="0" borderId="0"/>
    <xf numFmtId="44" fontId="9" fillId="0" borderId="0" applyFont="0" applyFill="0" applyBorder="0" applyAlignment="0" applyProtection="0"/>
    <xf numFmtId="4" fontId="45" fillId="41" borderId="65" applyNumberFormat="0" applyProtection="0">
      <alignment horizontal="right" vertical="center"/>
    </xf>
    <xf numFmtId="4" fontId="36" fillId="41" borderId="65" applyNumberFormat="0" applyProtection="0">
      <alignment horizontal="right" vertical="center"/>
    </xf>
    <xf numFmtId="0" fontId="16" fillId="40" borderId="65" applyNumberFormat="0" applyProtection="0">
      <alignment horizontal="left" vertical="top" indent="1"/>
    </xf>
    <xf numFmtId="4" fontId="36" fillId="40" borderId="65" applyNumberFormat="0" applyProtection="0">
      <alignment vertical="center"/>
    </xf>
    <xf numFmtId="4" fontId="16" fillId="40" borderId="65" applyNumberFormat="0" applyProtection="0">
      <alignment vertical="center"/>
    </xf>
    <xf numFmtId="0" fontId="20" fillId="3" borderId="65" applyNumberFormat="0" applyProtection="0">
      <alignment horizontal="left" vertical="top" indent="1"/>
    </xf>
    <xf numFmtId="0" fontId="20" fillId="39" borderId="65" applyNumberFormat="0" applyProtection="0">
      <alignment horizontal="left" vertical="top" indent="1"/>
    </xf>
    <xf numFmtId="0" fontId="20" fillId="38" borderId="65" applyNumberFormat="0" applyProtection="0">
      <alignment horizontal="left" vertical="top" indent="1"/>
    </xf>
    <xf numFmtId="0" fontId="20" fillId="35" borderId="65" applyNumberFormat="0" applyProtection="0">
      <alignment horizontal="left" vertical="top" indent="1"/>
    </xf>
    <xf numFmtId="4" fontId="16" fillId="36" borderId="65" applyNumberFormat="0" applyProtection="0">
      <alignment horizontal="right" vertical="center"/>
    </xf>
    <xf numFmtId="4" fontId="16" fillId="32" borderId="65" applyNumberFormat="0" applyProtection="0">
      <alignment horizontal="right" vertical="center"/>
    </xf>
    <xf numFmtId="4" fontId="16" fillId="31" borderId="65" applyNumberFormat="0" applyProtection="0">
      <alignment horizontal="right" vertical="center"/>
    </xf>
    <xf numFmtId="4" fontId="16" fillId="30" borderId="65" applyNumberFormat="0" applyProtection="0">
      <alignment horizontal="right" vertical="center"/>
    </xf>
    <xf numFmtId="4" fontId="16" fillId="29" borderId="65" applyNumberFormat="0" applyProtection="0">
      <alignment horizontal="right" vertical="center"/>
    </xf>
    <xf numFmtId="4" fontId="16" fillId="28" borderId="65" applyNumberFormat="0" applyProtection="0">
      <alignment horizontal="right" vertical="center"/>
    </xf>
    <xf numFmtId="4" fontId="16" fillId="27" borderId="65" applyNumberFormat="0" applyProtection="0">
      <alignment horizontal="right" vertical="center"/>
    </xf>
    <xf numFmtId="4" fontId="16" fillId="26" borderId="65" applyNumberFormat="0" applyProtection="0">
      <alignment horizontal="right" vertical="center"/>
    </xf>
    <xf numFmtId="4" fontId="16" fillId="25" borderId="65" applyNumberFormat="0" applyProtection="0">
      <alignment horizontal="right" vertical="center"/>
    </xf>
    <xf numFmtId="4" fontId="16" fillId="24" borderId="65" applyNumberFormat="0" applyProtection="0">
      <alignment horizontal="right" vertical="center"/>
    </xf>
    <xf numFmtId="0" fontId="17" fillId="19" borderId="65" applyNumberFormat="0" applyProtection="0">
      <alignment horizontal="left" vertical="top" indent="1"/>
    </xf>
    <xf numFmtId="4" fontId="31" fillId="19" borderId="65" applyNumberFormat="0" applyProtection="0">
      <alignment vertical="center"/>
    </xf>
    <xf numFmtId="0" fontId="20" fillId="84" borderId="52" applyNumberFormat="0">
      <protection locked="0"/>
    </xf>
    <xf numFmtId="0" fontId="9" fillId="0" borderId="0"/>
    <xf numFmtId="0" fontId="9" fillId="0" borderId="0"/>
    <xf numFmtId="4" fontId="25" fillId="22" borderId="67" applyNumberFormat="0" applyProtection="0">
      <alignment horizontal="left" vertical="center"/>
    </xf>
    <xf numFmtId="0" fontId="24" fillId="0" borderId="60" applyNumberFormat="0" applyProtection="0">
      <alignment horizontal="left" vertical="center" indent="2"/>
    </xf>
    <xf numFmtId="4" fontId="30" fillId="18" borderId="60" applyNumberFormat="0" applyProtection="0">
      <alignment horizontal="right" vertical="center" wrapText="1"/>
    </xf>
    <xf numFmtId="4" fontId="16" fillId="31" borderId="66" applyNumberFormat="0" applyProtection="0">
      <alignment horizontal="right" vertical="center"/>
    </xf>
    <xf numFmtId="0" fontId="20" fillId="39" borderId="66" applyNumberFormat="0" applyProtection="0">
      <alignment horizontal="left" vertical="top" indent="1"/>
    </xf>
    <xf numFmtId="0" fontId="20" fillId="84" borderId="60" applyNumberFormat="0">
      <protection locked="0"/>
    </xf>
    <xf numFmtId="4" fontId="25" fillId="22" borderId="60" applyNumberFormat="0" applyProtection="0">
      <alignment horizontal="left" vertical="center"/>
    </xf>
    <xf numFmtId="4" fontId="30" fillId="18" borderId="60" applyNumberFormat="0" applyProtection="0">
      <alignment horizontal="right" vertical="center" wrapText="1"/>
    </xf>
    <xf numFmtId="0" fontId="17" fillId="19" borderId="66" applyNumberFormat="0" applyProtection="0">
      <alignment horizontal="left" vertical="top" indent="1"/>
    </xf>
    <xf numFmtId="4" fontId="31" fillId="19" borderId="66" applyNumberFormat="0" applyProtection="0">
      <alignment vertical="center"/>
    </xf>
    <xf numFmtId="0" fontId="9" fillId="0" borderId="0"/>
    <xf numFmtId="44" fontId="9" fillId="0" borderId="0" applyFont="0" applyFill="0" applyBorder="0" applyAlignment="0" applyProtection="0"/>
    <xf numFmtId="4" fontId="16" fillId="34" borderId="60" applyNumberFormat="0" applyProtection="0">
      <alignment horizontal="left" vertical="center" indent="1"/>
    </xf>
    <xf numFmtId="4" fontId="30" fillId="18" borderId="67" applyNumberFormat="0" applyProtection="0">
      <alignment horizontal="left" vertical="center" indent="1"/>
    </xf>
    <xf numFmtId="0" fontId="24" fillId="0" borderId="67" applyNumberFormat="0" applyProtection="0">
      <alignment horizontal="left" vertical="center" indent="2"/>
    </xf>
    <xf numFmtId="0" fontId="20" fillId="38" borderId="66" applyNumberFormat="0" applyProtection="0">
      <alignment horizontal="left" vertical="top" indent="1"/>
    </xf>
    <xf numFmtId="0" fontId="24" fillId="0" borderId="67" applyNumberFormat="0" applyProtection="0">
      <alignment horizontal="left" vertical="center" indent="2"/>
    </xf>
    <xf numFmtId="0" fontId="20" fillId="35" borderId="66" applyNumberFormat="0" applyProtection="0">
      <alignment horizontal="left" vertical="top" indent="1"/>
    </xf>
    <xf numFmtId="0" fontId="24" fillId="0" borderId="67" applyNumberFormat="0" applyProtection="0">
      <alignment horizontal="left" vertical="center" indent="2"/>
    </xf>
    <xf numFmtId="4" fontId="16" fillId="36" borderId="66" applyNumberFormat="0" applyProtection="0">
      <alignment horizontal="right" vertical="center"/>
    </xf>
    <xf numFmtId="4" fontId="16" fillId="34" borderId="67" applyNumberFormat="0" applyProtection="0">
      <alignment horizontal="left" vertical="center" indent="1"/>
    </xf>
    <xf numFmtId="4" fontId="17" fillId="33" borderId="67" applyNumberFormat="0" applyProtection="0">
      <alignment horizontal="left" vertical="center" indent="1"/>
    </xf>
    <xf numFmtId="4" fontId="16" fillId="32" borderId="66" applyNumberFormat="0" applyProtection="0">
      <alignment horizontal="right" vertical="center"/>
    </xf>
    <xf numFmtId="0" fontId="25" fillId="44" borderId="60" applyNumberFormat="0" applyProtection="0">
      <alignment horizontal="center" vertical="top" wrapText="1"/>
    </xf>
    <xf numFmtId="0" fontId="25" fillId="43" borderId="60" applyNumberFormat="0" applyProtection="0">
      <alignment horizontal="center" vertical="center" wrapText="1"/>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23" fillId="0" borderId="60" applyNumberFormat="0" applyProtection="0">
      <alignment horizontal="right" vertical="center" wrapText="1"/>
    </xf>
    <xf numFmtId="4" fontId="16" fillId="24" borderId="66" applyNumberFormat="0" applyProtection="0">
      <alignment horizontal="right" vertical="center"/>
    </xf>
    <xf numFmtId="4" fontId="30" fillId="18" borderId="67" applyNumberFormat="0" applyProtection="0">
      <alignment horizontal="right" vertical="center" wrapTex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4" fontId="30" fillId="18" borderId="60" applyNumberFormat="0" applyProtection="0">
      <alignment horizontal="left" vertical="center" indent="1"/>
    </xf>
    <xf numFmtId="4" fontId="17" fillId="33" borderId="60" applyNumberFormat="0" applyProtection="0">
      <alignment horizontal="left" vertical="center" indent="1"/>
    </xf>
    <xf numFmtId="0" fontId="9" fillId="0" borderId="0"/>
    <xf numFmtId="0" fontId="9" fillId="0" borderId="0"/>
    <xf numFmtId="4" fontId="31" fillId="19" borderId="61" applyNumberFormat="0" applyProtection="0">
      <alignment vertical="center"/>
    </xf>
    <xf numFmtId="0" fontId="17" fillId="19" borderId="61" applyNumberFormat="0" applyProtection="0">
      <alignment horizontal="left" vertical="top" indent="1"/>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0" fontId="9" fillId="0" borderId="0"/>
    <xf numFmtId="44" fontId="9" fillId="0" borderId="0" applyFont="0" applyFill="0" applyBorder="0" applyAlignment="0" applyProtection="0"/>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4" fontId="23" fillId="0" borderId="60" applyNumberFormat="0" applyProtection="0">
      <alignment horizontal="left" vertical="center" indent="1"/>
    </xf>
    <xf numFmtId="0" fontId="9" fillId="0" borderId="0"/>
    <xf numFmtId="0" fontId="9" fillId="0" borderId="0"/>
    <xf numFmtId="4" fontId="23" fillId="0" borderId="60" applyNumberFormat="0" applyProtection="0">
      <alignment horizontal="left" vertical="center" indent="1"/>
    </xf>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4" fontId="31" fillId="19" borderId="61" applyNumberFormat="0" applyProtection="0">
      <alignment vertical="center"/>
    </xf>
    <xf numFmtId="4" fontId="30" fillId="18" borderId="60" applyNumberFormat="0" applyProtection="0">
      <alignment horizontal="left" vertical="center" indent="1"/>
    </xf>
    <xf numFmtId="0" fontId="17" fillId="19" borderId="61" applyNumberFormat="0" applyProtection="0">
      <alignment horizontal="left" vertical="top" indent="1"/>
    </xf>
    <xf numFmtId="4" fontId="25" fillId="22" borderId="60" applyNumberFormat="0" applyProtection="0">
      <alignment horizontal="left" vertical="center"/>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7" fillId="33" borderId="60" applyNumberFormat="0" applyProtection="0">
      <alignment horizontal="left" vertical="center" indent="1"/>
    </xf>
    <xf numFmtId="4" fontId="16" fillId="34" borderId="60" applyNumberFormat="0" applyProtection="0">
      <alignment horizontal="left" vertical="center" indent="1"/>
    </xf>
    <xf numFmtId="4" fontId="16" fillId="36" borderId="61" applyNumberFormat="0" applyProtection="0">
      <alignment horizontal="right" vertical="center"/>
    </xf>
    <xf numFmtId="0" fontId="24" fillId="0" borderId="60" applyNumberFormat="0" applyProtection="0">
      <alignment horizontal="left" vertical="center" indent="2"/>
    </xf>
    <xf numFmtId="0" fontId="20" fillId="35" borderId="61" applyNumberFormat="0" applyProtection="0">
      <alignment horizontal="left" vertical="top" indent="1"/>
    </xf>
    <xf numFmtId="0" fontId="24" fillId="0" borderId="60" applyNumberFormat="0" applyProtection="0">
      <alignment horizontal="left" vertical="center" indent="2"/>
    </xf>
    <xf numFmtId="0" fontId="20" fillId="38" borderId="61" applyNumberFormat="0" applyProtection="0">
      <alignment horizontal="left" vertical="top" indent="1"/>
    </xf>
    <xf numFmtId="0" fontId="24" fillId="0" borderId="60" applyNumberFormat="0" applyProtection="0">
      <alignment horizontal="left" vertical="center" indent="2"/>
    </xf>
    <xf numFmtId="0" fontId="20" fillId="39" borderId="61" applyNumberFormat="0" applyProtection="0">
      <alignment horizontal="left" vertical="top" indent="1"/>
    </xf>
    <xf numFmtId="0" fontId="24" fillId="0" borderId="60" applyNumberFormat="0" applyProtection="0">
      <alignment horizontal="left" vertical="center" indent="2"/>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23" fillId="0" borderId="60" applyNumberFormat="0" applyProtection="0">
      <alignment horizontal="right" vertical="center" wrapText="1"/>
    </xf>
    <xf numFmtId="4" fontId="36" fillId="41" borderId="61" applyNumberFormat="0" applyProtection="0">
      <alignment horizontal="right" vertical="center"/>
    </xf>
    <xf numFmtId="0" fontId="25" fillId="43" borderId="60" applyNumberFormat="0" applyProtection="0">
      <alignment horizontal="center" vertical="center" wrapText="1"/>
    </xf>
    <xf numFmtId="0" fontId="25" fillId="44" borderId="60" applyNumberFormat="0" applyProtection="0">
      <alignment horizontal="center" vertical="top" wrapText="1"/>
    </xf>
    <xf numFmtId="4" fontId="45" fillId="41" borderId="61" applyNumberFormat="0" applyProtection="0">
      <alignment horizontal="right" vertical="center"/>
    </xf>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0" fontId="20" fillId="84" borderId="60" applyNumberFormat="0">
      <protection locked="0"/>
    </xf>
    <xf numFmtId="4" fontId="23" fillId="0" borderId="60"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4" fontId="31" fillId="19" borderId="66" applyNumberFormat="0" applyProtection="0">
      <alignment vertical="center"/>
    </xf>
    <xf numFmtId="0" fontId="17" fillId="19" borderId="66" applyNumberFormat="0" applyProtection="0">
      <alignment horizontal="left" vertical="top" indent="1"/>
    </xf>
    <xf numFmtId="4" fontId="16" fillId="24" borderId="66" applyNumberFormat="0" applyProtection="0">
      <alignment horizontal="right" vertical="center"/>
    </xf>
    <xf numFmtId="4" fontId="16" fillId="25" borderId="66" applyNumberFormat="0" applyProtection="0">
      <alignment horizontal="right" vertical="center"/>
    </xf>
    <xf numFmtId="4" fontId="16" fillId="26" borderId="66" applyNumberFormat="0" applyProtection="0">
      <alignment horizontal="right" vertical="center"/>
    </xf>
    <xf numFmtId="4" fontId="16" fillId="27" borderId="66" applyNumberFormat="0" applyProtection="0">
      <alignment horizontal="right" vertical="center"/>
    </xf>
    <xf numFmtId="4" fontId="16" fillId="28" borderId="66" applyNumberFormat="0" applyProtection="0">
      <alignment horizontal="right" vertical="center"/>
    </xf>
    <xf numFmtId="4" fontId="16" fillId="29" borderId="66" applyNumberFormat="0" applyProtection="0">
      <alignment horizontal="right" vertical="center"/>
    </xf>
    <xf numFmtId="4" fontId="16" fillId="30" borderId="66" applyNumberFormat="0" applyProtection="0">
      <alignment horizontal="right" vertical="center"/>
    </xf>
    <xf numFmtId="4" fontId="16" fillId="31" borderId="66" applyNumberFormat="0" applyProtection="0">
      <alignment horizontal="right" vertical="center"/>
    </xf>
    <xf numFmtId="4" fontId="16" fillId="32" borderId="66" applyNumberFormat="0" applyProtection="0">
      <alignment horizontal="righ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24" fillId="0" borderId="67" applyNumberFormat="0" applyProtection="0">
      <alignment horizontal="left" vertical="center" indent="2"/>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23" fillId="0" borderId="67" applyNumberFormat="0" applyProtection="0">
      <alignment horizontal="right" vertical="center" wrapText="1"/>
    </xf>
    <xf numFmtId="4" fontId="36" fillId="41" borderId="66" applyNumberFormat="0" applyProtection="0">
      <alignment horizontal="right" vertical="center"/>
    </xf>
    <xf numFmtId="0" fontId="25" fillId="43" borderId="67" applyNumberFormat="0" applyProtection="0">
      <alignment horizontal="center" vertical="center" wrapText="1"/>
    </xf>
    <xf numFmtId="0" fontId="25" fillId="44" borderId="67" applyNumberFormat="0" applyProtection="0">
      <alignment horizontal="center" vertical="top" wrapText="1"/>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0" fontId="20" fillId="84" borderId="67" applyNumberFormat="0">
      <protection locked="0"/>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9" fillId="0" borderId="0"/>
    <xf numFmtId="4" fontId="23" fillId="0" borderId="60" applyNumberFormat="0" applyProtection="0">
      <alignment horizontal="left" vertical="center" indent="1"/>
    </xf>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5" borderId="18" applyNumberFormat="0" applyFont="0" applyAlignment="0" applyProtection="0"/>
    <xf numFmtId="9" fontId="9" fillId="0" borderId="0" applyFont="0" applyFill="0" applyBorder="0" applyAlignment="0" applyProtection="0"/>
    <xf numFmtId="4" fontId="23" fillId="0" borderId="3" applyNumberFormat="0" applyProtection="0">
      <alignment horizontal="left" vertical="center" indent="1"/>
    </xf>
    <xf numFmtId="4" fontId="23" fillId="0" borderId="3" applyNumberFormat="0" applyProtection="0">
      <alignment horizontal="left" vertical="center" indent="1"/>
    </xf>
    <xf numFmtId="0" fontId="20" fillId="0" borderId="0"/>
    <xf numFmtId="0" fontId="20" fillId="0" borderId="0"/>
    <xf numFmtId="0" fontId="121" fillId="0" borderId="0" applyNumberFormat="0" applyFill="0" applyBorder="0" applyAlignment="0" applyProtection="0">
      <alignment vertical="top"/>
    </xf>
    <xf numFmtId="0" fontId="122" fillId="0" borderId="0" applyNumberFormat="0" applyFill="0" applyBorder="0" applyAlignment="0" applyProtection="0">
      <alignment vertical="top"/>
    </xf>
    <xf numFmtId="0" fontId="20" fillId="0" borderId="0" applyNumberFormat="0" applyFill="0" applyBorder="0" applyAlignment="0" applyProtection="0"/>
    <xf numFmtId="0" fontId="123" fillId="0" borderId="0" applyNumberFormat="0" applyFill="0" applyBorder="0" applyAlignment="0" applyProtection="0">
      <alignment vertical="top"/>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Font="0" applyFill="0" applyBorder="0" applyAlignment="0" applyProtection="0"/>
    <xf numFmtId="0" fontId="124" fillId="0" borderId="0" applyNumberFormat="0" applyFill="0" applyBorder="0" applyAlignment="0" applyProtection="0">
      <alignment vertical="top"/>
      <protection locked="0"/>
    </xf>
    <xf numFmtId="0" fontId="1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126" fillId="0" borderId="0"/>
    <xf numFmtId="0" fontId="126" fillId="0" borderId="0"/>
    <xf numFmtId="0" fontId="126" fillId="0" borderId="0"/>
    <xf numFmtId="0" fontId="20"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9" fontId="20" fillId="0" borderId="0" applyBorder="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8"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39" fontId="127" fillId="0" borderId="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8"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8"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67" fillId="59" borderId="0" applyNumberFormat="0" applyBorder="0" applyAlignment="0" applyProtection="0"/>
    <xf numFmtId="0" fontId="69" fillId="96" borderId="0" applyNumberFormat="0" applyBorder="0" applyAlignment="0" applyProtection="0"/>
    <xf numFmtId="0" fontId="90" fillId="59"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7" fillId="61" borderId="0" applyNumberFormat="0" applyBorder="0" applyAlignment="0" applyProtection="0"/>
    <xf numFmtId="0" fontId="90" fillId="61"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7" fillId="63" borderId="0" applyNumberFormat="0" applyBorder="0" applyAlignment="0" applyProtection="0"/>
    <xf numFmtId="0" fontId="90" fillId="63"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7" fillId="65" borderId="0" applyNumberFormat="0" applyBorder="0" applyAlignment="0" applyProtection="0"/>
    <xf numFmtId="0" fontId="90" fillId="65"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9" fillId="34" borderId="0" applyNumberFormat="0" applyBorder="0" applyAlignment="0" applyProtection="0"/>
    <xf numFmtId="0" fontId="69" fillId="97"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7" fillId="67" borderId="0" applyNumberFormat="0" applyBorder="0" applyAlignment="0" applyProtection="0"/>
    <xf numFmtId="0" fontId="90" fillId="67"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7" fillId="69" borderId="0" applyNumberFormat="0" applyBorder="0" applyAlignment="0" applyProtection="0"/>
    <xf numFmtId="0" fontId="90" fillId="69"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9" fillId="93" borderId="0" applyNumberFormat="0" applyBorder="0" applyAlignment="0" applyProtection="0"/>
    <xf numFmtId="0" fontId="69" fillId="28"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95" fillId="58"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95" fillId="60"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95" fillId="62"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95" fillId="64"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95" fillId="66"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95" fillId="68" borderId="0" applyNumberFormat="0" applyBorder="0" applyAlignment="0" applyProtection="0"/>
    <xf numFmtId="180" fontId="21"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2" fontId="128" fillId="39" borderId="69">
      <alignment horizontal="center" vertical="center"/>
    </xf>
    <xf numFmtId="181" fontId="20" fillId="39" borderId="69">
      <alignment horizontal="center" vertical="center"/>
    </xf>
    <xf numFmtId="0" fontId="128" fillId="34" borderId="6" applyNumberFormat="0" applyFont="0" applyBorder="0" applyAlignment="0" applyProtection="0">
      <protection hidden="1"/>
    </xf>
    <xf numFmtId="0" fontId="70" fillId="53" borderId="0" applyNumberFormat="0" applyBorder="0" applyAlignment="0" applyProtection="0"/>
    <xf numFmtId="0" fontId="129"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0" fillId="24" borderId="0" applyNumberFormat="0" applyBorder="0" applyAlignment="0" applyProtection="0"/>
    <xf numFmtId="0" fontId="130" fillId="90" borderId="0" applyNumberFormat="0" applyBorder="0" applyAlignment="0" applyProtection="0"/>
    <xf numFmtId="0" fontId="130" fillId="90" borderId="0" applyNumberFormat="0" applyBorder="0" applyAlignment="0" applyProtection="0"/>
    <xf numFmtId="0" fontId="107" fillId="53" borderId="0" applyNumberFormat="0" applyBorder="0" applyAlignment="0" applyProtection="0"/>
    <xf numFmtId="0" fontId="131" fillId="53" borderId="0" applyNumberFormat="0" applyBorder="0" applyAlignment="0" applyProtection="0"/>
    <xf numFmtId="3" fontId="132" fillId="0" borderId="0" applyFill="0" applyBorder="0" applyProtection="0">
      <alignment horizontal="right"/>
    </xf>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0" fontId="21" fillId="0" borderId="0" applyNumberFormat="0" applyFont="0" applyAlignment="0"/>
    <xf numFmtId="184" fontId="16" fillId="0" borderId="0" applyFill="0" applyBorder="0" applyAlignment="0"/>
    <xf numFmtId="0" fontId="71" fillId="56" borderId="32" applyNumberFormat="0" applyAlignment="0" applyProtection="0"/>
    <xf numFmtId="0" fontId="133" fillId="34" borderId="70" applyNumberFormat="0" applyAlignment="0" applyProtection="0"/>
    <xf numFmtId="0" fontId="134" fillId="56" borderId="32" applyNumberFormat="0" applyAlignment="0" applyProtection="0"/>
    <xf numFmtId="0" fontId="135" fillId="91" borderId="70" applyNumberFormat="0" applyAlignment="0" applyProtection="0"/>
    <xf numFmtId="0" fontId="136" fillId="56" borderId="32" applyNumberFormat="0" applyAlignment="0" applyProtection="0"/>
    <xf numFmtId="0" fontId="135" fillId="91" borderId="70" applyNumberFormat="0" applyAlignment="0" applyProtection="0"/>
    <xf numFmtId="0" fontId="133" fillId="34"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6" fillId="56" borderId="32" applyNumberFormat="0" applyAlignment="0" applyProtection="0"/>
    <xf numFmtId="0" fontId="137" fillId="100" borderId="0" applyNumberFormat="0" applyFont="0" applyBorder="0" applyAlignment="0" applyProtection="0">
      <alignment vertical="center"/>
    </xf>
    <xf numFmtId="0" fontId="72" fillId="57" borderId="35" applyNumberFormat="0" applyAlignment="0" applyProtection="0"/>
    <xf numFmtId="0" fontId="89" fillId="57" borderId="35" applyNumberFormat="0" applyAlignment="0" applyProtection="0"/>
    <xf numFmtId="0" fontId="138" fillId="101" borderId="71" applyNumberFormat="0" applyAlignment="0" applyProtection="0"/>
    <xf numFmtId="0" fontId="94" fillId="57" borderId="35" applyNumberFormat="0" applyAlignment="0" applyProtection="0"/>
    <xf numFmtId="0" fontId="138" fillId="101" borderId="71" applyNumberFormat="0" applyAlignment="0" applyProtection="0"/>
    <xf numFmtId="0" fontId="138" fillId="95" borderId="71" applyNumberFormat="0" applyAlignment="0" applyProtection="0"/>
    <xf numFmtId="0" fontId="138" fillId="101" borderId="71" applyNumberFormat="0" applyAlignment="0" applyProtection="0"/>
    <xf numFmtId="0" fontId="138" fillId="101" borderId="71" applyNumberFormat="0" applyAlignment="0" applyProtection="0"/>
    <xf numFmtId="0" fontId="138" fillId="101" borderId="71" applyNumberFormat="0" applyAlignment="0" applyProtection="0"/>
    <xf numFmtId="0" fontId="94" fillId="57" borderId="35" applyNumberFormat="0" applyAlignment="0" applyProtection="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41" fontId="1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0" fillId="0" borderId="0" applyFont="0" applyFill="0" applyBorder="0" applyAlignment="0" applyProtection="0"/>
    <xf numFmtId="43" fontId="137"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7"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141" fillId="0" borderId="0" applyNumberFormat="0" applyAlignment="0">
      <alignment horizontal="left"/>
    </xf>
    <xf numFmtId="186" fontId="20" fillId="0" borderId="0" applyFont="0" applyFill="0" applyBorder="0" applyAlignment="0" applyProtection="0"/>
    <xf numFmtId="187" fontId="142" fillId="0" borderId="0" applyFont="0" applyFill="0" applyBorder="0" applyAlignment="0" applyProtection="0"/>
    <xf numFmtId="44" fontId="68" fillId="0" borderId="0" applyFont="0" applyFill="0" applyBorder="0" applyAlignment="0" applyProtection="0"/>
    <xf numFmtId="44" fontId="127" fillId="0" borderId="0" applyFont="0" applyFill="0" applyBorder="0" applyAlignment="0" applyProtection="0"/>
    <xf numFmtId="44" fontId="16"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40" fillId="0" borderId="0" applyFont="0" applyFill="0" applyBorder="0" applyAlignment="0" applyProtection="0"/>
    <xf numFmtId="44" fontId="68" fillId="0" borderId="0" applyFont="0" applyFill="0" applyBorder="0" applyAlignment="0" applyProtection="0"/>
    <xf numFmtId="44" fontId="143"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188" fontId="8" fillId="0" borderId="0" applyFont="0" applyFill="0" applyBorder="0" applyProtection="0">
      <alignment horizontal="right" vertical="center"/>
    </xf>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5" fontId="144" fillId="0" borderId="0" applyFont="0" applyFill="0" applyBorder="0" applyAlignment="0" applyProtection="0"/>
    <xf numFmtId="190" fontId="127" fillId="0" borderId="0" applyFont="0" applyFill="0" applyBorder="0" applyAlignment="0" applyProtection="0"/>
    <xf numFmtId="6" fontId="145" fillId="0" borderId="0">
      <protection locked="0"/>
    </xf>
    <xf numFmtId="191" fontId="20" fillId="0" borderId="0" applyFont="0" applyFill="0" applyBorder="0" applyAlignment="0" applyProtection="0"/>
    <xf numFmtId="192" fontId="146" fillId="0" borderId="0">
      <alignment horizontal="right"/>
      <protection locked="0"/>
    </xf>
    <xf numFmtId="0" fontId="147" fillId="0" borderId="0" applyNumberFormat="0" applyAlignment="0">
      <alignment horizontal="left"/>
    </xf>
    <xf numFmtId="193"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4" fontId="20" fillId="0" borderId="0" applyFont="0" applyFill="0" applyBorder="0" applyAlignment="0" applyProtection="0"/>
    <xf numFmtId="0" fontId="74"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2" fontId="20" fillId="0" borderId="0" applyFont="0" applyFill="0" applyBorder="0" applyAlignment="0" applyProtection="0"/>
    <xf numFmtId="198" fontId="20" fillId="0" borderId="0">
      <protection locked="0"/>
    </xf>
    <xf numFmtId="38" fontId="22" fillId="0" borderId="72">
      <alignment horizontal="right"/>
    </xf>
    <xf numFmtId="167" fontId="142" fillId="0" borderId="0" applyFont="0" applyFill="0" applyBorder="0" applyAlignment="0" applyProtection="0"/>
    <xf numFmtId="199" fontId="20" fillId="0" borderId="0" applyFont="0" applyFill="0" applyBorder="0" applyAlignment="0" applyProtection="0">
      <alignment horizontal="center"/>
    </xf>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1" fontId="151"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3" fontId="151" fillId="0" borderId="0" applyFont="0" applyFill="0" applyBorder="0" applyAlignment="0" applyProtection="0"/>
    <xf numFmtId="0" fontId="20" fillId="0" borderId="0" applyFont="0" applyFill="0" applyBorder="0"/>
    <xf numFmtId="0" fontId="20" fillId="0" borderId="0" applyFont="0" applyFill="0" applyBorder="0"/>
    <xf numFmtId="0" fontId="20" fillId="0" borderId="0" applyFont="0" applyFill="0" applyBorder="0"/>
    <xf numFmtId="0" fontId="20" fillId="0" borderId="0" applyFont="0" applyFill="0" applyBorder="0"/>
    <xf numFmtId="0" fontId="75" fillId="52" borderId="0" applyNumberFormat="0" applyBorder="0" applyAlignment="0" applyProtection="0"/>
    <xf numFmtId="0" fontId="152" fillId="52"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0" fontId="153" fillId="31" borderId="0" applyNumberFormat="0" applyBorder="0" applyAlignment="0" applyProtection="0"/>
    <xf numFmtId="0" fontId="153" fillId="88"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0" fontId="155" fillId="0" borderId="0" applyNumberFormat="0" applyFill="0" applyBorder="0" applyAlignment="0" applyProtection="0"/>
    <xf numFmtId="0" fontId="156" fillId="0" borderId="14" applyNumberFormat="0" applyAlignment="0" applyProtection="0">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6" fillId="0" borderId="29" applyNumberForma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60" fillId="0" borderId="74"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77" fillId="0" borderId="30" applyNumberForma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3" fillId="0" borderId="2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78" fillId="0" borderId="31" applyNumberFormat="0" applyFill="0" applyAlignment="0" applyProtection="0"/>
    <xf numFmtId="0" fontId="164" fillId="0" borderId="31" applyNumberFormat="0" applyFill="0" applyAlignment="0" applyProtection="0"/>
    <xf numFmtId="0" fontId="165" fillId="0" borderId="76" applyNumberFormat="0" applyFill="0" applyAlignment="0" applyProtection="0"/>
    <xf numFmtId="0" fontId="166" fillId="0" borderId="77"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4" fillId="0" borderId="31" applyNumberFormat="0" applyFill="0" applyAlignment="0" applyProtection="0"/>
    <xf numFmtId="0" fontId="78"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5" fontId="20" fillId="0" borderId="0" applyFont="0" applyFill="0" applyBorder="0" applyAlignment="0" applyProtection="0">
      <alignment horizontal="center"/>
    </xf>
    <xf numFmtId="205" fontId="20" fillId="0" borderId="0" applyFont="0" applyFill="0" applyBorder="0" applyAlignment="0" applyProtection="0">
      <alignment horizontal="center"/>
    </xf>
    <xf numFmtId="0" fontId="167" fillId="0" borderId="78" applyNumberFormat="0" applyFill="0" applyAlignment="0" applyProtection="0"/>
    <xf numFmtId="39" fontId="168" fillId="0" borderId="0">
      <protection locked="0"/>
    </xf>
    <xf numFmtId="206" fontId="168" fillId="0" borderId="0"/>
    <xf numFmtId="0" fontId="169" fillId="0" borderId="0" applyNumberFormat="0" applyFill="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0" fontId="79" fillId="55" borderId="32" applyNumberFormat="0" applyAlignment="0" applyProtection="0"/>
    <xf numFmtId="0" fontId="170" fillId="93" borderId="70" applyNumberFormat="0" applyAlignment="0" applyProtection="0"/>
    <xf numFmtId="0" fontId="171"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0" fillId="93" borderId="70" applyNumberFormat="0" applyAlignment="0" applyProtection="0"/>
    <xf numFmtId="0" fontId="170" fillId="93" borderId="70" applyNumberFormat="0" applyAlignment="0" applyProtection="0"/>
    <xf numFmtId="0" fontId="172" fillId="55" borderId="32" applyNumberFormat="0" applyAlignment="0" applyProtection="0"/>
    <xf numFmtId="207" fontId="127" fillId="0" borderId="0" applyFont="0" applyFill="0" applyBorder="0" applyAlignment="0" applyProtection="0">
      <alignment horizontal="left" indent="1"/>
    </xf>
    <xf numFmtId="0" fontId="80" fillId="0" borderId="34" applyNumberFormat="0" applyFill="0" applyAlignment="0" applyProtection="0"/>
    <xf numFmtId="0" fontId="173" fillId="0" borderId="79" applyNumberFormat="0" applyFill="0" applyAlignment="0" applyProtection="0"/>
    <xf numFmtId="0" fontId="174" fillId="0" borderId="34"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0" fontId="175" fillId="0" borderId="80" applyNumberFormat="0" applyFill="0" applyAlignment="0" applyProtection="0"/>
    <xf numFmtId="0" fontId="173" fillId="0" borderId="79"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208" fontId="20" fillId="0" borderId="0" applyFont="0" applyFill="0" applyBorder="0" applyAlignment="0" applyProtection="0"/>
    <xf numFmtId="209"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56" fillId="0" borderId="0"/>
    <xf numFmtId="0" fontId="156" fillId="0" borderId="0"/>
    <xf numFmtId="0" fontId="81" fillId="54" borderId="0" applyNumberFormat="0" applyBorder="0" applyAlignment="0" applyProtection="0"/>
    <xf numFmtId="0" fontId="177" fillId="54"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37" fontId="180" fillId="0" borderId="0"/>
    <xf numFmtId="211" fontId="181" fillId="0" borderId="0"/>
    <xf numFmtId="212" fontId="20" fillId="0" borderId="0"/>
    <xf numFmtId="212" fontId="20" fillId="0" borderId="0"/>
    <xf numFmtId="212" fontId="20" fillId="0" borderId="0"/>
    <xf numFmtId="212" fontId="20" fillId="0" borderId="0"/>
    <xf numFmtId="0" fontId="181" fillId="0" borderId="0"/>
    <xf numFmtId="212" fontId="20"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0" fontId="24" fillId="0" borderId="0"/>
    <xf numFmtId="0" fontId="8" fillId="0" borderId="0"/>
    <xf numFmtId="213" fontId="20" fillId="0" borderId="0">
      <alignment horizontal="left" wrapText="1"/>
    </xf>
    <xf numFmtId="0" fontId="24" fillId="0" borderId="0"/>
    <xf numFmtId="0" fontId="29" fillId="0" borderId="0"/>
    <xf numFmtId="0" fontId="8" fillId="0" borderId="0"/>
    <xf numFmtId="0" fontId="24" fillId="0" borderId="0"/>
    <xf numFmtId="0" fontId="8" fillId="0" borderId="0"/>
    <xf numFmtId="0" fontId="20" fillId="0" borderId="0"/>
    <xf numFmtId="0" fontId="8" fillId="0" borderId="0"/>
    <xf numFmtId="0" fontId="29" fillId="0" borderId="0"/>
    <xf numFmtId="0" fontId="127" fillId="0" borderId="0"/>
    <xf numFmtId="0" fontId="8" fillId="0" borderId="0"/>
    <xf numFmtId="0" fontId="20" fillId="0" borderId="0"/>
    <xf numFmtId="0" fontId="8" fillId="0" borderId="0"/>
    <xf numFmtId="0" fontId="8" fillId="0" borderId="0"/>
    <xf numFmtId="0" fontId="8" fillId="0" borderId="0"/>
    <xf numFmtId="0" fontId="68" fillId="0" borderId="0"/>
    <xf numFmtId="0" fontId="68" fillId="0" borderId="0"/>
    <xf numFmtId="0" fontId="24" fillId="0" borderId="0"/>
    <xf numFmtId="0" fontId="8" fillId="0" borderId="0"/>
    <xf numFmtId="0" fontId="29" fillId="0" borderId="0"/>
    <xf numFmtId="0" fontId="8" fillId="0" borderId="0"/>
    <xf numFmtId="0" fontId="20" fillId="0" borderId="0"/>
    <xf numFmtId="0" fontId="8" fillId="0" borderId="0"/>
    <xf numFmtId="0" fontId="8" fillId="0" borderId="0"/>
    <xf numFmtId="0" fontId="8" fillId="0" borderId="0"/>
    <xf numFmtId="167" fontId="100" fillId="4"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20" fillId="0" borderId="0"/>
    <xf numFmtId="0" fontId="20" fillId="0" borderId="0"/>
    <xf numFmtId="0" fontId="8" fillId="0" borderId="0"/>
    <xf numFmtId="0" fontId="68" fillId="0" borderId="0"/>
    <xf numFmtId="0" fontId="20"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0" fillId="0" borderId="0"/>
    <xf numFmtId="0" fontId="127" fillId="0" borderId="0"/>
    <xf numFmtId="0" fontId="127"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4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7"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0" fillId="0" borderId="0"/>
    <xf numFmtId="0" fontId="24" fillId="0" borderId="0"/>
    <xf numFmtId="0" fontId="24" fillId="0" borderId="0"/>
    <xf numFmtId="0" fontId="8" fillId="0" borderId="0"/>
    <xf numFmtId="0" fontId="24" fillId="0" borderId="0"/>
    <xf numFmtId="0" fontId="24" fillId="0" borderId="0"/>
    <xf numFmtId="0" fontId="8" fillId="0" borderId="0"/>
    <xf numFmtId="0" fontId="24" fillId="0" borderId="0"/>
    <xf numFmtId="0" fontId="24" fillId="0" borderId="0"/>
    <xf numFmtId="0" fontId="20" fillId="0" borderId="0"/>
    <xf numFmtId="0" fontId="8" fillId="0" borderId="0"/>
    <xf numFmtId="0" fontId="68" fillId="0" borderId="0"/>
    <xf numFmtId="0" fontId="29"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7"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4" fillId="0" borderId="0" applyNumberFormat="0" applyProtection="0">
      <alignment horizontal="center" vertical="top"/>
    </xf>
    <xf numFmtId="0" fontId="8" fillId="0" borderId="0"/>
    <xf numFmtId="0" fontId="24" fillId="0" borderId="0" applyNumberFormat="0" applyProtection="0">
      <alignment horizontal="center"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9" fillId="0" borderId="0"/>
    <xf numFmtId="173" fontId="20" fillId="0" borderId="0"/>
    <xf numFmtId="0" fontId="29" fillId="0" borderId="0"/>
    <xf numFmtId="173" fontId="20" fillId="0" borderId="0"/>
    <xf numFmtId="0" fontId="29"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9" fillId="0" borderId="0"/>
    <xf numFmtId="0" fontId="20" fillId="0" borderId="0"/>
    <xf numFmtId="0" fontId="20" fillId="0" borderId="0"/>
    <xf numFmtId="0" fontId="137"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4" fillId="0" borderId="0"/>
    <xf numFmtId="0" fontId="29" fillId="0" borderId="0"/>
    <xf numFmtId="0" fontId="24" fillId="0" borderId="0"/>
    <xf numFmtId="0" fontId="29" fillId="0" borderId="0"/>
    <xf numFmtId="0" fontId="8" fillId="0" borderId="0"/>
    <xf numFmtId="0" fontId="24" fillId="0" borderId="0"/>
    <xf numFmtId="0" fontId="24" fillId="0" borderId="0"/>
    <xf numFmtId="0" fontId="143" fillId="0" borderId="0"/>
    <xf numFmtId="0" fontId="24" fillId="0" borderId="0" applyNumberFormat="0" applyProtection="0">
      <alignment horizontal="center" vertical="top"/>
    </xf>
    <xf numFmtId="0" fontId="24" fillId="0" borderId="0"/>
    <xf numFmtId="0" fontId="143" fillId="0" borderId="0"/>
    <xf numFmtId="0" fontId="24" fillId="0" borderId="0"/>
    <xf numFmtId="0" fontId="143" fillId="0" borderId="0"/>
    <xf numFmtId="0" fontId="24" fillId="0" borderId="0"/>
    <xf numFmtId="0" fontId="143" fillId="0" borderId="0"/>
    <xf numFmtId="0" fontId="24" fillId="0" borderId="0" applyNumberFormat="0" applyProtection="0">
      <alignment horizontal="center" vertical="top"/>
    </xf>
    <xf numFmtId="0" fontId="137" fillId="0" borderId="0">
      <alignment vertical="center"/>
    </xf>
    <xf numFmtId="0" fontId="143"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8" fillId="0" borderId="0"/>
    <xf numFmtId="0" fontId="139" fillId="0" borderId="0"/>
    <xf numFmtId="0" fontId="139" fillId="0" borderId="0"/>
    <xf numFmtId="0" fontId="139" fillId="0" borderId="0"/>
    <xf numFmtId="0" fontId="139" fillId="0" borderId="0"/>
    <xf numFmtId="0" fontId="24" fillId="0" borderId="0" applyNumberFormat="0" applyProtection="0">
      <alignment horizontal="center" vertical="top"/>
    </xf>
    <xf numFmtId="0" fontId="20" fillId="0" borderId="0"/>
    <xf numFmtId="0" fontId="29" fillId="0" borderId="0"/>
    <xf numFmtId="0" fontId="20" fillId="0" borderId="0"/>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29" fillId="0" borderId="0"/>
    <xf numFmtId="0" fontId="24" fillId="0" borderId="0"/>
    <xf numFmtId="0" fontId="8" fillId="0" borderId="0"/>
    <xf numFmtId="0" fontId="24" fillId="0" borderId="0" applyNumberFormat="0" applyProtection="0">
      <alignment horizontal="center" vertical="top"/>
    </xf>
    <xf numFmtId="0" fontId="8" fillId="0" borderId="0"/>
    <xf numFmtId="0" fontId="127" fillId="0" borderId="0"/>
    <xf numFmtId="0" fontId="127" fillId="0" borderId="0"/>
    <xf numFmtId="0" fontId="8" fillId="0" borderId="0"/>
    <xf numFmtId="0" fontId="24" fillId="0" borderId="0"/>
    <xf numFmtId="0" fontId="24" fillId="0" borderId="0"/>
    <xf numFmtId="0" fontId="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167" fontId="100" fillId="4" borderId="0"/>
    <xf numFmtId="0" fontId="24" fillId="0" borderId="0" applyNumberFormat="0" applyProtection="0">
      <alignment horizontal="center" vertical="top"/>
    </xf>
    <xf numFmtId="0" fontId="24" fillId="0" borderId="0" applyNumberFormat="0" applyProtection="0">
      <alignment horizontal="center" vertical="top"/>
    </xf>
    <xf numFmtId="167" fontId="100" fillId="4" borderId="0"/>
    <xf numFmtId="0" fontId="1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8" fillId="0" borderId="0"/>
    <xf numFmtId="173"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68" fillId="0" borderId="0"/>
    <xf numFmtId="0" fontId="24" fillId="0" borderId="0"/>
    <xf numFmtId="0" fontId="24" fillId="0" borderId="0" applyNumberFormat="0" applyProtection="0">
      <alignment horizontal="center" vertical="top"/>
    </xf>
    <xf numFmtId="0" fontId="68" fillId="0" borderId="0"/>
    <xf numFmtId="0" fontId="24" fillId="0" borderId="0"/>
    <xf numFmtId="0" fontId="24" fillId="0" borderId="0"/>
    <xf numFmtId="0" fontId="6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29"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68" fillId="0" borderId="0"/>
    <xf numFmtId="0" fontId="8" fillId="0" borderId="0"/>
    <xf numFmtId="0" fontId="29" fillId="0" borderId="0"/>
    <xf numFmtId="0" fontId="68" fillId="0" borderId="0"/>
    <xf numFmtId="0" fontId="1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6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8" fillId="0" borderId="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81"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8"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8"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68" fillId="89" borderId="81" applyNumberFormat="0" applyFont="0" applyAlignment="0" applyProtection="0"/>
    <xf numFmtId="0" fontId="29" fillId="5" borderId="18" applyNumberFormat="0" applyFont="0" applyAlignment="0" applyProtection="0"/>
    <xf numFmtId="3" fontId="20" fillId="0" borderId="0"/>
    <xf numFmtId="3" fontId="20" fillId="0" borderId="0"/>
    <xf numFmtId="3" fontId="20" fillId="0" borderId="0"/>
    <xf numFmtId="3" fontId="20" fillId="0" borderId="0"/>
    <xf numFmtId="3" fontId="20" fillId="0" borderId="0"/>
    <xf numFmtId="0" fontId="82" fillId="56" borderId="33" applyNumberFormat="0" applyAlignment="0" applyProtection="0"/>
    <xf numFmtId="0" fontId="183" fillId="34" borderId="82" applyNumberFormat="0" applyAlignment="0" applyProtection="0"/>
    <xf numFmtId="0" fontId="184" fillId="56" borderId="33" applyNumberFormat="0" applyAlignment="0" applyProtection="0"/>
    <xf numFmtId="0" fontId="183" fillId="91" borderId="82" applyNumberFormat="0" applyAlignment="0" applyProtection="0"/>
    <xf numFmtId="0" fontId="185" fillId="56" borderId="33" applyNumberFormat="0" applyAlignment="0" applyProtection="0"/>
    <xf numFmtId="0" fontId="183" fillId="91" borderId="82" applyNumberFormat="0" applyAlignment="0" applyProtection="0"/>
    <xf numFmtId="0" fontId="183" fillId="34"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5" fillId="56" borderId="33" applyNumberFormat="0" applyAlignment="0" applyProtection="0"/>
    <xf numFmtId="0" fontId="20" fillId="0" borderId="0">
      <alignment horizontal="left" wrapText="1"/>
    </xf>
    <xf numFmtId="206" fontId="186" fillId="0" borderId="1">
      <alignment vertical="center"/>
    </xf>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16"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4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5" fontId="39" fillId="0" borderId="0" applyProtection="0"/>
    <xf numFmtId="0" fontId="187" fillId="0" borderId="6" applyNumberFormat="0" applyFill="0" applyBorder="0" applyAlignment="0" applyProtection="0">
      <protection hidden="1"/>
    </xf>
    <xf numFmtId="0" fontId="188" fillId="0" borderId="0" applyNumberFormat="0" applyFill="0" applyBorder="0" applyAlignment="0"/>
    <xf numFmtId="171" fontId="132" fillId="0" borderId="0" applyFill="0" applyBorder="0" applyProtection="0">
      <alignment horizontal="right"/>
    </xf>
    <xf numFmtId="14" fontId="189" fillId="0" borderId="0" applyNumberFormat="0" applyFill="0" applyBorder="0" applyAlignment="0" applyProtection="0">
      <alignment horizontal="left"/>
    </xf>
    <xf numFmtId="0" fontId="20" fillId="0" borderId="0"/>
    <xf numFmtId="0" fontId="20" fillId="0" borderId="0"/>
    <xf numFmtId="4" fontId="55" fillId="104" borderId="3" applyNumberFormat="0" applyProtection="0">
      <alignment horizontal="right" vertical="center" wrapText="1"/>
    </xf>
    <xf numFmtId="4" fontId="55" fillId="104" borderId="3" applyNumberFormat="0" applyProtection="0">
      <alignment horizontal="right" vertical="center" wrapText="1"/>
    </xf>
    <xf numFmtId="4" fontId="16" fillId="0" borderId="82" applyNumberFormat="0" applyProtection="0">
      <alignment vertical="center"/>
    </xf>
    <xf numFmtId="4" fontId="16" fillId="0" borderId="82" applyNumberFormat="0" applyProtection="0">
      <alignment vertical="center"/>
    </xf>
    <xf numFmtId="4" fontId="55" fillId="105" borderId="3" applyNumberFormat="0" applyProtection="0">
      <alignment horizontal="right" vertical="center" wrapText="1"/>
    </xf>
    <xf numFmtId="4" fontId="16" fillId="0" borderId="82" applyNumberFormat="0" applyProtection="0">
      <alignment horizontal="left" vertical="center" indent="1"/>
    </xf>
    <xf numFmtId="4" fontId="16" fillId="19" borderId="82" applyNumberFormat="0" applyProtection="0">
      <alignment horizontal="left" vertical="center" indent="1"/>
    </xf>
    <xf numFmtId="4" fontId="25" fillId="22" borderId="60" applyNumberFormat="0" applyProtection="0">
      <alignment horizontal="left" vertical="center"/>
    </xf>
    <xf numFmtId="0" fontId="20" fillId="0" borderId="82" applyNumberFormat="0" applyProtection="0">
      <alignment horizontal="left" vertical="center" indent="1"/>
    </xf>
    <xf numFmtId="4" fontId="25" fillId="22" borderId="60" applyNumberFormat="0" applyProtection="0">
      <alignment horizontal="left" vertical="center"/>
    </xf>
    <xf numFmtId="4" fontId="16" fillId="2" borderId="82" applyNumberFormat="0" applyProtection="0">
      <alignment horizontal="right" vertical="center"/>
    </xf>
    <xf numFmtId="4" fontId="16" fillId="106" borderId="82" applyNumberFormat="0" applyProtection="0">
      <alignment horizontal="right" vertical="center"/>
    </xf>
    <xf numFmtId="4" fontId="16" fillId="42" borderId="82" applyNumberFormat="0" applyProtection="0">
      <alignment horizontal="right" vertical="center"/>
    </xf>
    <xf numFmtId="4" fontId="16" fillId="107" borderId="82" applyNumberFormat="0" applyProtection="0">
      <alignment horizontal="right" vertical="center"/>
    </xf>
    <xf numFmtId="4" fontId="16" fillId="108" borderId="82" applyNumberFormat="0" applyProtection="0">
      <alignment horizontal="right" vertical="center"/>
    </xf>
    <xf numFmtId="4" fontId="16" fillId="109" borderId="82" applyNumberFormat="0" applyProtection="0">
      <alignment horizontal="right" vertical="center"/>
    </xf>
    <xf numFmtId="4" fontId="16" fillId="110" borderId="82" applyNumberFormat="0" applyProtection="0">
      <alignment horizontal="right" vertical="center"/>
    </xf>
    <xf numFmtId="4" fontId="16" fillId="111" borderId="82" applyNumberFormat="0" applyProtection="0">
      <alignment horizontal="right" vertical="center"/>
    </xf>
    <xf numFmtId="4" fontId="16" fillId="112" borderId="82" applyNumberFormat="0" applyProtection="0">
      <alignment horizontal="right" vertical="center"/>
    </xf>
    <xf numFmtId="4" fontId="16" fillId="0"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0" fontId="20" fillId="113" borderId="82" applyNumberFormat="0" applyProtection="0">
      <alignment horizontal="left" vertical="center" indent="1"/>
    </xf>
    <xf numFmtId="4" fontId="25" fillId="0" borderId="0" applyNumberFormat="0" applyProtection="0">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0" borderId="60" applyNumberFormat="0" applyProtection="0">
      <alignment horizontal="left" vertical="center" indent="2"/>
    </xf>
    <xf numFmtId="0" fontId="20" fillId="49"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2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102"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1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4" fontId="16" fillId="40" borderId="82" applyNumberFormat="0" applyProtection="0">
      <alignment vertical="center"/>
    </xf>
    <xf numFmtId="4" fontId="39" fillId="0" borderId="60" applyNumberFormat="0" applyProtection="0">
      <alignment horizontal="left" vertical="center" indent="1"/>
    </xf>
    <xf numFmtId="4" fontId="16" fillId="40" borderId="82" applyNumberFormat="0" applyProtection="0">
      <alignment horizontal="left" vertical="center" indent="1"/>
    </xf>
    <xf numFmtId="4" fontId="39" fillId="0" borderId="60" applyNumberFormat="0" applyProtection="0">
      <alignment horizontal="left" vertical="center" indent="1"/>
    </xf>
    <xf numFmtId="4" fontId="39" fillId="0" borderId="0" applyNumberFormat="0" applyProtection="0">
      <alignment horizontal="left" vertical="center" indent="1"/>
    </xf>
    <xf numFmtId="4" fontId="16" fillId="40" borderId="82" applyNumberFormat="0" applyProtection="0">
      <alignment horizontal="left" vertical="center" indent="1"/>
    </xf>
    <xf numFmtId="4" fontId="16" fillId="40" borderId="82" applyNumberFormat="0" applyProtection="0">
      <alignment horizontal="left" vertical="center" indent="1"/>
    </xf>
    <xf numFmtId="4" fontId="39" fillId="0" borderId="0" applyNumberFormat="0" applyProtection="0">
      <alignment horizontal="right" vertical="center" wrapText="1"/>
    </xf>
    <xf numFmtId="4" fontId="23" fillId="0" borderId="60" applyNumberFormat="0" applyProtection="0">
      <alignment horizontal="right" vertical="center" wrapText="1"/>
    </xf>
    <xf numFmtId="4" fontId="23" fillId="0" borderId="83" applyNumberFormat="0" applyProtection="0">
      <alignment horizontal="right" vertical="center" wrapText="1"/>
    </xf>
    <xf numFmtId="4" fontId="23" fillId="0" borderId="60" applyNumberFormat="0" applyProtection="0">
      <alignment horizontal="right" vertical="center" wrapText="1"/>
    </xf>
    <xf numFmtId="4" fontId="24" fillId="0" borderId="60" applyNumberFormat="0" applyProtection="0">
      <alignment horizontal="right" vertical="center" wrapText="1"/>
    </xf>
    <xf numFmtId="4" fontId="16" fillId="0" borderId="82" applyNumberFormat="0" applyProtection="0">
      <alignment horizontal="right" vertical="center"/>
    </xf>
    <xf numFmtId="4" fontId="16" fillId="0" borderId="82" applyNumberFormat="0" applyProtection="0">
      <alignment horizontal="right" vertical="center"/>
    </xf>
    <xf numFmtId="4" fontId="39" fillId="0" borderId="0" applyNumberFormat="0" applyProtection="0">
      <alignment horizontal="right" vertical="center" wrapTex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0" fontId="20" fillId="0" borderId="82" applyNumberFormat="0" applyProtection="0">
      <alignment horizontal="left" vertical="center" indent="1"/>
    </xf>
    <xf numFmtId="0" fontId="20" fillId="0" borderId="82" applyNumberFormat="0" applyProtection="0">
      <alignment horizontal="left" vertical="center" indent="1"/>
    </xf>
    <xf numFmtId="4" fontId="39" fillId="0" borderId="0" applyNumberFormat="0" applyProtection="0">
      <alignment horizontal="left" vertical="center" indent="1"/>
    </xf>
    <xf numFmtId="0" fontId="25" fillId="43" borderId="60" applyNumberFormat="0" applyProtection="0">
      <alignment horizontal="center" vertical="center" wrapText="1"/>
    </xf>
    <xf numFmtId="0" fontId="20" fillId="0" borderId="82" applyNumberFormat="0" applyProtection="0">
      <alignment horizontal="left" vertical="center" indent="1"/>
    </xf>
    <xf numFmtId="0" fontId="20" fillId="0" borderId="82" applyNumberFormat="0" applyProtection="0">
      <alignment horizontal="left" vertical="center" inden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44" fillId="40" borderId="22">
      <alignment horizontal="left" vertical="center" indent="1"/>
    </xf>
    <xf numFmtId="0" fontId="190" fillId="0" borderId="0"/>
    <xf numFmtId="4" fontId="18" fillId="0" borderId="0" applyNumberFormat="0" applyProtection="0">
      <alignment vertical="center"/>
    </xf>
    <xf numFmtId="4" fontId="45" fillId="117" borderId="82" applyNumberFormat="0" applyProtection="0">
      <alignment horizontal="right" vertical="center"/>
    </xf>
    <xf numFmtId="1" fontId="20" fillId="0" borderId="9" applyFill="0" applyBorder="0">
      <alignment horizontal="center"/>
    </xf>
    <xf numFmtId="1" fontId="20" fillId="0" borderId="9" applyFill="0" applyBorder="0">
      <alignment horizontal="center"/>
    </xf>
    <xf numFmtId="0" fontId="191" fillId="118" borderId="0"/>
    <xf numFmtId="49" fontId="192" fillId="118" borderId="0"/>
    <xf numFmtId="49" fontId="193" fillId="118" borderId="84"/>
    <xf numFmtId="49" fontId="193" fillId="118" borderId="0"/>
    <xf numFmtId="0" fontId="191" fillId="37" borderId="84">
      <protection locked="0"/>
    </xf>
    <xf numFmtId="0" fontId="191" fillId="118" borderId="0"/>
    <xf numFmtId="0" fontId="194" fillId="119" borderId="0"/>
    <xf numFmtId="0" fontId="194" fillId="112" borderId="0"/>
    <xf numFmtId="0" fontId="194" fillId="107" borderId="0"/>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0" fontId="20" fillId="0" borderId="0"/>
    <xf numFmtId="0" fontId="20" fillId="0" borderId="0"/>
    <xf numFmtId="0" fontId="196" fillId="0" borderId="0" applyNumberFormat="0" applyFont="0" applyFill="0" applyBorder="0" applyAlignment="0" applyProtection="0"/>
    <xf numFmtId="216" fontId="20" fillId="0" borderId="0" applyFill="0" applyBorder="0" applyAlignment="0" applyProtection="0">
      <alignment wrapText="1"/>
    </xf>
    <xf numFmtId="216" fontId="20" fillId="0" borderId="0" applyFill="0" applyBorder="0" applyAlignment="0" applyProtection="0">
      <alignment wrapText="1"/>
    </xf>
    <xf numFmtId="41" fontId="127" fillId="0" borderId="0" applyFont="0" applyFill="0" applyBorder="0" applyAlignment="0" applyProtection="0"/>
    <xf numFmtId="0" fontId="21" fillId="0" borderId="0" applyNumberFormat="0" applyFill="0" applyBorder="0">
      <alignment horizontal="center" wrapText="1"/>
    </xf>
    <xf numFmtId="0" fontId="21" fillId="0" borderId="0" applyNumberFormat="0" applyFill="0" applyBorder="0">
      <alignment horizontal="center" wrapText="1"/>
    </xf>
    <xf numFmtId="0" fontId="197" fillId="120" borderId="0" applyNumberFormat="0">
      <alignment vertical="center"/>
    </xf>
    <xf numFmtId="40" fontId="198" fillId="0" borderId="0" applyBorder="0">
      <alignment horizontal="right"/>
    </xf>
    <xf numFmtId="0" fontId="199" fillId="121" borderId="0" applyNumberFormat="0" applyFill="0" applyBorder="0" applyProtection="0">
      <alignment wrapText="1"/>
    </xf>
    <xf numFmtId="49" fontId="200" fillId="0" borderId="1">
      <alignment vertical="center"/>
    </xf>
    <xf numFmtId="49" fontId="156" fillId="0" borderId="0" applyFont="0" applyFill="0" applyBorder="0" applyAlignment="0" applyProtection="0"/>
    <xf numFmtId="49" fontId="156" fillId="0" borderId="0" applyFont="0" applyFill="0" applyBorder="0" applyAlignment="0" applyProtection="0"/>
    <xf numFmtId="217" fontId="156" fillId="0" borderId="0" applyFont="0" applyFill="0" applyBorder="0" applyAlignment="0" applyProtection="0"/>
    <xf numFmtId="217" fontId="156" fillId="0" borderId="0" applyFont="0" applyFill="0" applyBorder="0" applyAlignment="0" applyProtection="0"/>
    <xf numFmtId="218" fontId="127" fillId="0" borderId="0" applyFont="0" applyFill="0" applyBorder="0" applyAlignment="0" applyProtection="0"/>
    <xf numFmtId="0" fontId="201" fillId="122"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20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01" fillId="122" borderId="0" applyNumberFormat="0" applyBorder="0" applyAlignment="0" applyProtection="0"/>
    <xf numFmtId="0" fontId="137" fillId="123" borderId="0" applyNumberFormat="0" applyFont="0" applyBorder="0" applyAlignment="0" applyProtection="0">
      <alignment vertical="center"/>
    </xf>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0" fontId="84" fillId="0" borderId="36" applyNumberFormat="0" applyFill="0" applyAlignment="0" applyProtection="0"/>
    <xf numFmtId="0" fontId="73" fillId="0" borderId="86" applyNumberFormat="0" applyFill="0" applyAlignment="0" applyProtection="0"/>
    <xf numFmtId="0" fontId="20" fillId="0" borderId="85" applyNumberFormat="0" applyFont="0" applyBorder="0" applyAlignment="0" applyProtection="0"/>
    <xf numFmtId="0" fontId="73" fillId="0" borderId="86" applyNumberFormat="0" applyFill="0" applyAlignment="0" applyProtection="0"/>
    <xf numFmtId="0" fontId="203"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102"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73" fillId="0" borderId="86" applyNumberFormat="0" applyFill="0" applyAlignment="0" applyProtection="0"/>
    <xf numFmtId="204" fontId="20" fillId="0" borderId="87">
      <protection locked="0"/>
    </xf>
    <xf numFmtId="204" fontId="20" fillId="0" borderId="87">
      <protection locked="0"/>
    </xf>
    <xf numFmtId="0" fontId="73" fillId="0" borderId="86" applyNumberFormat="0" applyFill="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20" fillId="0" borderId="85" applyNumberFormat="0" applyFont="0" applyBorder="0" applyAlignment="0" applyProtection="0"/>
    <xf numFmtId="0" fontId="102" fillId="0" borderId="36" applyNumberFormat="0" applyFill="0" applyAlignment="0" applyProtection="0"/>
    <xf numFmtId="0" fontId="20" fillId="0" borderId="85" applyNumberFormat="0" applyFont="0" applyBorder="0" applyAlignment="0" applyProtection="0"/>
    <xf numFmtId="7" fontId="204" fillId="123" borderId="0" applyNumberFormat="0" applyBorder="0" applyProtection="0">
      <alignment horizontal="right" vertical="center" indent="1"/>
    </xf>
    <xf numFmtId="37" fontId="22" fillId="19" borderId="0" applyNumberFormat="0" applyBorder="0" applyAlignment="0" applyProtection="0"/>
    <xf numFmtId="37" fontId="22" fillId="19" borderId="0" applyNumberFormat="0" applyBorder="0" applyAlignment="0" applyProtection="0"/>
    <xf numFmtId="37" fontId="22" fillId="0" borderId="0"/>
    <xf numFmtId="37" fontId="22" fillId="0" borderId="0"/>
    <xf numFmtId="37" fontId="22" fillId="19" borderId="0" applyNumberFormat="0" applyBorder="0" applyAlignment="0" applyProtection="0"/>
    <xf numFmtId="3" fontId="205" fillId="0" borderId="78" applyProtection="0"/>
    <xf numFmtId="219" fontId="206" fillId="0" borderId="0" applyFont="0" applyFill="0" applyBorder="0" applyAlignment="0" applyProtection="0"/>
    <xf numFmtId="220" fontId="151" fillId="0" borderId="0" applyFont="0" applyFill="0" applyBorder="0" applyAlignment="0" applyProtection="0"/>
    <xf numFmtId="221" fontId="151" fillId="0" borderId="0" applyFont="0" applyFill="0" applyBorder="0" applyAlignment="0" applyProtection="0"/>
    <xf numFmtId="222" fontId="151" fillId="0" borderId="0" applyFont="0" applyFill="0" applyBorder="0" applyAlignment="0" applyProtection="0"/>
    <xf numFmtId="0" fontId="36" fillId="0" borderId="0" applyFill="0" applyBorder="0" applyAlignment="0"/>
    <xf numFmtId="0" fontId="85" fillId="0" borderId="0" applyNumberFormat="0" applyFill="0" applyBorder="0" applyAlignment="0" applyProtection="0"/>
    <xf numFmtId="0" fontId="8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0" fontId="208" fillId="0" borderId="0" applyFill="0" applyBorder="0" applyAlignment="0" applyProtection="0"/>
    <xf numFmtId="0" fontId="209" fillId="0" borderId="0"/>
    <xf numFmtId="9" fontId="29" fillId="0" borderId="0" applyFont="0" applyFill="0" applyBorder="0" applyAlignment="0" applyProtection="0"/>
    <xf numFmtId="44" fontId="24" fillId="0" borderId="0" applyFont="0" applyFill="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20" fillId="0" borderId="0"/>
    <xf numFmtId="0" fontId="16" fillId="36" borderId="0" applyNumberFormat="0" applyBorder="0" applyAlignment="0" applyProtection="0"/>
    <xf numFmtId="0" fontId="224" fillId="6" borderId="0" applyNumberFormat="0" applyBorder="0" applyAlignment="0" applyProtection="0"/>
    <xf numFmtId="0" fontId="16" fillId="25" borderId="0" applyNumberFormat="0" applyBorder="0" applyAlignment="0" applyProtection="0"/>
    <xf numFmtId="0" fontId="224" fillId="8" borderId="0" applyNumberFormat="0" applyBorder="0" applyAlignment="0" applyProtection="0"/>
    <xf numFmtId="0" fontId="16" fillId="89" borderId="0" applyNumberFormat="0" applyBorder="0" applyAlignment="0" applyProtection="0"/>
    <xf numFmtId="0" fontId="224" fillId="10" borderId="0" applyNumberFormat="0" applyBorder="0" applyAlignment="0" applyProtection="0"/>
    <xf numFmtId="0" fontId="16" fillId="84" borderId="0" applyNumberFormat="0" applyBorder="0" applyAlignment="0" applyProtection="0"/>
    <xf numFmtId="0" fontId="224" fillId="12" borderId="0" applyNumberFormat="0" applyBorder="0" applyAlignment="0" applyProtection="0"/>
    <xf numFmtId="0" fontId="16" fillId="94" borderId="0" applyNumberFormat="0" applyBorder="0" applyAlignment="0" applyProtection="0"/>
    <xf numFmtId="0" fontId="224" fillId="14" borderId="0" applyNumberFormat="0" applyBorder="0" applyAlignment="0" applyProtection="0"/>
    <xf numFmtId="0" fontId="16" fillId="24" borderId="0" applyNumberFormat="0" applyBorder="0" applyAlignment="0" applyProtection="0"/>
    <xf numFmtId="0" fontId="224" fillId="16" borderId="0" applyNumberFormat="0" applyBorder="0" applyAlignment="0" applyProtection="0"/>
    <xf numFmtId="0" fontId="16" fillId="99" borderId="0" applyNumberFormat="0" applyBorder="0" applyAlignment="0" applyProtection="0"/>
    <xf numFmtId="0" fontId="224" fillId="7" borderId="0" applyNumberFormat="0" applyBorder="0" applyAlignment="0" applyProtection="0"/>
    <xf numFmtId="0" fontId="16" fillId="25" borderId="0" applyNumberFormat="0" applyBorder="0" applyAlignment="0" applyProtection="0"/>
    <xf numFmtId="0" fontId="224" fillId="9" borderId="0" applyNumberFormat="0" applyBorder="0" applyAlignment="0" applyProtection="0"/>
    <xf numFmtId="0" fontId="16" fillId="30" borderId="0" applyNumberFormat="0" applyBorder="0" applyAlignment="0" applyProtection="0"/>
    <xf numFmtId="0" fontId="224" fillId="11" borderId="0" applyNumberFormat="0" applyBorder="0" applyAlignment="0" applyProtection="0"/>
    <xf numFmtId="0" fontId="16" fillId="34" borderId="0" applyNumberFormat="0" applyBorder="0" applyAlignment="0" applyProtection="0"/>
    <xf numFmtId="0" fontId="224" fillId="13" borderId="0" applyNumberFormat="0" applyBorder="0" applyAlignment="0" applyProtection="0"/>
    <xf numFmtId="0" fontId="16" fillId="99" borderId="0" applyNumberFormat="0" applyBorder="0" applyAlignment="0" applyProtection="0"/>
    <xf numFmtId="0" fontId="224" fillId="15" borderId="0" applyNumberFormat="0" applyBorder="0" applyAlignment="0" applyProtection="0"/>
    <xf numFmtId="0" fontId="16"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69" fillId="124" borderId="0" applyNumberFormat="0" applyBorder="0" applyAlignment="0" applyProtection="0"/>
    <xf numFmtId="0" fontId="69" fillId="125" borderId="0" applyNumberFormat="0" applyBorder="0" applyAlignment="0" applyProtection="0"/>
    <xf numFmtId="0" fontId="69" fillId="75" borderId="0" applyNumberFormat="0" applyBorder="0" applyAlignment="0" applyProtection="0"/>
    <xf numFmtId="0" fontId="69" fillId="126" borderId="0" applyNumberFormat="0" applyBorder="0" applyAlignment="0" applyProtection="0"/>
    <xf numFmtId="0" fontId="69" fillId="127" borderId="0" applyNumberFormat="0" applyBorder="0" applyAlignment="0" applyProtection="0"/>
    <xf numFmtId="0" fontId="69" fillId="128" borderId="0" applyNumberFormat="0" applyBorder="0" applyAlignment="0" applyProtection="0"/>
    <xf numFmtId="0" fontId="219" fillId="74" borderId="0" applyNumberFormat="0" applyBorder="0" applyAlignment="0" applyProtection="0"/>
    <xf numFmtId="0" fontId="135" fillId="129" borderId="91" applyNumberFormat="0" applyAlignment="0" applyProtection="0"/>
    <xf numFmtId="0" fontId="138" fillId="75" borderId="71" applyNumberFormat="0" applyAlignment="0" applyProtection="0"/>
    <xf numFmtId="0" fontId="220" fillId="0" borderId="0" applyNumberFormat="0" applyFill="0" applyBorder="0" applyAlignment="0" applyProtection="0"/>
    <xf numFmtId="0" fontId="153" fillId="130" borderId="0" applyNumberFormat="0" applyBorder="0" applyAlignment="0" applyProtection="0"/>
    <xf numFmtId="0" fontId="159" fillId="0" borderId="92" applyNumberFormat="0" applyFill="0" applyAlignment="0" applyProtection="0"/>
    <xf numFmtId="0" fontId="162" fillId="0" borderId="20" applyNumberFormat="0" applyFill="0" applyAlignment="0" applyProtection="0"/>
    <xf numFmtId="0" fontId="165" fillId="0" borderId="93" applyNumberFormat="0" applyFill="0" applyAlignment="0" applyProtection="0"/>
    <xf numFmtId="0" fontId="221" fillId="80" borderId="91" applyNumberFormat="0" applyAlignment="0" applyProtection="0"/>
    <xf numFmtId="0" fontId="178" fillId="80" borderId="0" applyNumberFormat="0" applyBorder="0" applyAlignment="0" applyProtection="0"/>
    <xf numFmtId="0" fontId="224" fillId="0" borderId="0"/>
    <xf numFmtId="0" fontId="20" fillId="79" borderId="94" applyNumberFormat="0" applyFont="0" applyAlignment="0" applyProtection="0"/>
    <xf numFmtId="0" fontId="223" fillId="5" borderId="18" applyNumberFormat="0" applyFont="0" applyAlignment="0" applyProtection="0"/>
    <xf numFmtId="0" fontId="183" fillId="129" borderId="95" applyNumberFormat="0" applyAlignment="0" applyProtection="0"/>
    <xf numFmtId="4" fontId="17" fillId="103" borderId="96" applyNumberFormat="0" applyProtection="0">
      <alignment vertical="center"/>
    </xf>
    <xf numFmtId="4" fontId="31" fillId="103" borderId="96" applyNumberFormat="0" applyProtection="0">
      <alignment vertical="center"/>
    </xf>
    <xf numFmtId="4" fontId="17" fillId="103" borderId="96" applyNumberFormat="0" applyProtection="0">
      <alignment horizontal="left" vertical="center" indent="1"/>
    </xf>
    <xf numFmtId="0" fontId="17" fillId="103" borderId="96" applyNumberFormat="0" applyProtection="0">
      <alignment horizontal="left" vertical="top" indent="1"/>
    </xf>
    <xf numFmtId="4" fontId="17" fillId="36" borderId="0" applyNumberFormat="0" applyProtection="0">
      <alignment horizontal="left" vertical="center" indent="1"/>
    </xf>
    <xf numFmtId="4" fontId="16" fillId="24"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7" fillId="131" borderId="97" applyNumberFormat="0" applyProtection="0">
      <alignment horizontal="left" vertical="center" indent="1"/>
    </xf>
    <xf numFmtId="4" fontId="16" fillId="41" borderId="0" applyNumberFormat="0" applyProtection="0">
      <alignment horizontal="left" vertical="center" indent="1"/>
    </xf>
    <xf numFmtId="4" fontId="34" fillId="99" borderId="0" applyNumberFormat="0" applyProtection="0">
      <alignment horizontal="left" vertical="center" indent="1"/>
    </xf>
    <xf numFmtId="4" fontId="16" fillId="36" borderId="96" applyNumberFormat="0" applyProtection="0">
      <alignment horizontal="right" vertical="center"/>
    </xf>
    <xf numFmtId="4" fontId="16" fillId="41" borderId="0" applyNumberFormat="0" applyProtection="0">
      <alignment horizontal="left" vertical="center" indent="1"/>
    </xf>
    <xf numFmtId="4" fontId="16" fillId="36" borderId="0" applyNumberFormat="0" applyProtection="0">
      <alignment horizontal="left" vertical="center" indent="1"/>
    </xf>
    <xf numFmtId="0" fontId="20" fillId="99" borderId="96" applyNumberFormat="0" applyProtection="0">
      <alignment horizontal="left" vertical="center" indent="1"/>
    </xf>
    <xf numFmtId="0" fontId="20" fillId="99" borderId="96" applyNumberFormat="0" applyProtection="0">
      <alignment horizontal="left" vertical="top" indent="1"/>
    </xf>
    <xf numFmtId="0" fontId="20" fillId="36" borderId="96" applyNumberFormat="0" applyProtection="0">
      <alignment horizontal="left" vertical="center" indent="1"/>
    </xf>
    <xf numFmtId="0" fontId="20" fillId="36" borderId="96" applyNumberFormat="0" applyProtection="0">
      <alignment horizontal="left" vertical="top" indent="1"/>
    </xf>
    <xf numFmtId="0" fontId="20" fillId="94" borderId="96" applyNumberFormat="0" applyProtection="0">
      <alignment horizontal="left" vertical="center" indent="1"/>
    </xf>
    <xf numFmtId="0" fontId="20" fillId="94" borderId="96" applyNumberFormat="0" applyProtection="0">
      <alignment horizontal="left" vertical="top" indent="1"/>
    </xf>
    <xf numFmtId="0" fontId="20" fillId="41" borderId="96" applyNumberFormat="0" applyProtection="0">
      <alignment horizontal="left" vertical="center" indent="1"/>
    </xf>
    <xf numFmtId="0" fontId="20" fillId="41" borderId="96" applyNumberFormat="0" applyProtection="0">
      <alignment horizontal="left" vertical="top" indent="1"/>
    </xf>
    <xf numFmtId="0" fontId="20" fillId="84" borderId="90" applyNumberFormat="0">
      <protection locked="0"/>
    </xf>
    <xf numFmtId="4" fontId="16" fillId="89" borderId="96" applyNumberFormat="0" applyProtection="0">
      <alignment vertical="center"/>
    </xf>
    <xf numFmtId="4" fontId="36" fillId="89" borderId="96" applyNumberFormat="0" applyProtection="0">
      <alignment vertical="center"/>
    </xf>
    <xf numFmtId="4" fontId="16" fillId="89" borderId="96" applyNumberFormat="0" applyProtection="0">
      <alignment horizontal="left" vertical="center" indent="1"/>
    </xf>
    <xf numFmtId="0" fontId="16" fillId="89" borderId="96" applyNumberFormat="0" applyProtection="0">
      <alignment horizontal="left" vertical="top" indent="1"/>
    </xf>
    <xf numFmtId="4" fontId="16" fillId="41" borderId="96" applyNumberFormat="0" applyProtection="0">
      <alignment horizontal="right" vertical="center"/>
    </xf>
    <xf numFmtId="4" fontId="36" fillId="41" borderId="96" applyNumberFormat="0" applyProtection="0">
      <alignment horizontal="right" vertical="center"/>
    </xf>
    <xf numFmtId="4" fontId="16" fillId="36" borderId="96" applyNumberFormat="0" applyProtection="0">
      <alignment horizontal="left" vertical="center" indent="1"/>
    </xf>
    <xf numFmtId="0" fontId="16" fillId="36" borderId="96" applyNumberFormat="0" applyProtection="0">
      <alignment horizontal="left" vertical="top" indent="1"/>
    </xf>
    <xf numFmtId="4" fontId="222" fillId="132" borderId="0" applyNumberFormat="0" applyProtection="0">
      <alignment horizontal="left" vertical="center" indent="1"/>
    </xf>
    <xf numFmtId="4" fontId="45" fillId="41" borderId="96" applyNumberFormat="0" applyProtection="0">
      <alignment horizontal="right" vertical="center"/>
    </xf>
    <xf numFmtId="0" fontId="73" fillId="0" borderId="98" applyNumberFormat="0" applyFill="0" applyAlignment="0" applyProtection="0"/>
    <xf numFmtId="0" fontId="7" fillId="0" borderId="0"/>
    <xf numFmtId="9" fontId="7" fillId="0" borderId="0" applyFont="0" applyFill="0" applyBorder="0" applyAlignment="0" applyProtection="0"/>
    <xf numFmtId="0" fontId="100" fillId="0" borderId="0"/>
    <xf numFmtId="0" fontId="127" fillId="0" borderId="0"/>
    <xf numFmtId="43" fontId="127" fillId="0" borderId="0" applyFont="0" applyFill="0" applyBorder="0" applyAlignment="0" applyProtection="0"/>
    <xf numFmtId="9" fontId="100"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 fontId="23" fillId="0" borderId="90" applyNumberFormat="0" applyProtection="0">
      <alignment horizontal="left" vertical="center" indent="1"/>
    </xf>
    <xf numFmtId="4" fontId="55" fillId="104" borderId="90" applyNumberFormat="0" applyProtection="0">
      <alignment horizontal="right" vertical="center" wrapText="1"/>
    </xf>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40" borderId="109" applyNumberFormat="0" applyProtection="0">
      <alignment horizontal="left" vertical="top" indent="1"/>
    </xf>
    <xf numFmtId="4" fontId="36" fillId="40" borderId="109" applyNumberFormat="0" applyProtection="0">
      <alignment vertical="center"/>
    </xf>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4" fontId="16" fillId="29" borderId="109" applyNumberFormat="0" applyProtection="0">
      <alignment horizontal="right" vertical="center"/>
    </xf>
    <xf numFmtId="0" fontId="6" fillId="0" borderId="0"/>
    <xf numFmtId="0" fontId="6" fillId="0" borderId="0"/>
    <xf numFmtId="0" fontId="6" fillId="0" borderId="0"/>
    <xf numFmtId="0" fontId="6" fillId="0" borderId="0"/>
    <xf numFmtId="0" fontId="6" fillId="0" borderId="0"/>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0" fontId="6" fillId="5" borderId="18" applyNumberFormat="0" applyFont="0" applyAlignment="0" applyProtection="0"/>
    <xf numFmtId="4" fontId="16" fillId="27"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90" applyNumberFormat="0">
      <protection locked="0"/>
    </xf>
    <xf numFmtId="0" fontId="20" fillId="84" borderId="90" applyNumberFormat="0">
      <protection locked="0"/>
    </xf>
    <xf numFmtId="0" fontId="20" fillId="84" borderId="90" applyNumberFormat="0">
      <protection locked="0"/>
    </xf>
    <xf numFmtId="0" fontId="20" fillId="84" borderId="90" applyNumberFormat="0">
      <protection locked="0"/>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0" fontId="25" fillId="43" borderId="99" applyNumberFormat="0" applyProtection="0">
      <alignment horizontal="center" vertical="center"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23" fillId="0" borderId="90"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8" applyNumberFormat="0" applyFont="0" applyAlignment="0" applyProtection="0"/>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0" borderId="0"/>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23" fillId="0" borderId="102" applyNumberFormat="0" applyProtection="0">
      <alignment horizontal="left" vertical="center" indent="1"/>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3" borderId="110" applyNumberFormat="0" applyProtection="0">
      <alignment horizontal="center" vertical="center" wrapTex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0" fontId="6" fillId="0" borderId="0"/>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6" fillId="0" borderId="0"/>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0" fontId="20" fillId="89" borderId="104" applyNumberFormat="0" applyFont="0" applyAlignment="0" applyProtection="0"/>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0" fontId="20" fillId="89" borderId="103" applyNumberFormat="0" applyFont="0" applyAlignment="0" applyProtection="0"/>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20" fillId="89" borderId="103" applyNumberFormat="0" applyFont="0" applyAlignment="0" applyProtection="0"/>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20" fillId="89" borderId="103" applyNumberFormat="0" applyFont="0" applyAlignment="0" applyProtection="0"/>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0" fontId="20" fillId="89" borderId="103" applyNumberFormat="0" applyFont="0" applyAlignment="0" applyProtection="0"/>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20" fillId="89" borderId="103" applyNumberFormat="0" applyFont="0" applyAlignment="0" applyProtection="0"/>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5" borderId="18" applyNumberFormat="0" applyFont="0" applyAlignment="0" applyProtection="0"/>
    <xf numFmtId="0" fontId="6" fillId="5" borderId="18" applyNumberFormat="0" applyFont="0" applyAlignment="0" applyProtection="0"/>
    <xf numFmtId="0" fontId="68" fillId="89" borderId="104" applyNumberFormat="0" applyFon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5" fillId="104" borderId="102" applyNumberFormat="0" applyProtection="0">
      <alignment horizontal="right" vertical="center" wrapText="1"/>
    </xf>
    <xf numFmtId="4" fontId="55" fillId="104" borderId="102" applyNumberFormat="0" applyProtection="0">
      <alignment horizontal="right" vertical="center" wrapText="1"/>
    </xf>
    <xf numFmtId="4" fontId="16" fillId="0" borderId="105" applyNumberFormat="0" applyProtection="0">
      <alignment vertical="center"/>
    </xf>
    <xf numFmtId="4" fontId="16" fillId="0" borderId="105" applyNumberFormat="0" applyProtection="0">
      <alignment vertical="center"/>
    </xf>
    <xf numFmtId="4" fontId="16" fillId="0" borderId="105" applyNumberFormat="0" applyProtection="0">
      <alignment horizontal="left" vertical="center" indent="1"/>
    </xf>
    <xf numFmtId="4" fontId="16" fillId="19" borderId="105" applyNumberFormat="0" applyProtection="0">
      <alignment horizontal="left" vertical="center" indent="1"/>
    </xf>
    <xf numFmtId="4" fontId="25" fillId="22" borderId="102" applyNumberFormat="0" applyProtection="0">
      <alignment horizontal="left" vertical="center"/>
    </xf>
    <xf numFmtId="0" fontId="20" fillId="0" borderId="105" applyNumberFormat="0" applyProtection="0">
      <alignment horizontal="left" vertical="center" indent="1"/>
    </xf>
    <xf numFmtId="4" fontId="16" fillId="2" borderId="105" applyNumberFormat="0" applyProtection="0">
      <alignment horizontal="right" vertical="center"/>
    </xf>
    <xf numFmtId="4" fontId="16" fillId="106" borderId="105" applyNumberFormat="0" applyProtection="0">
      <alignment horizontal="right" vertical="center"/>
    </xf>
    <xf numFmtId="4" fontId="16" fillId="42" borderId="105" applyNumberFormat="0" applyProtection="0">
      <alignment horizontal="right" vertical="center"/>
    </xf>
    <xf numFmtId="4" fontId="16" fillId="107" borderId="105" applyNumberFormat="0" applyProtection="0">
      <alignment horizontal="right" vertical="center"/>
    </xf>
    <xf numFmtId="4" fontId="16" fillId="108" borderId="105" applyNumberFormat="0" applyProtection="0">
      <alignment horizontal="right" vertical="center"/>
    </xf>
    <xf numFmtId="4" fontId="16" fillId="109" borderId="105" applyNumberFormat="0" applyProtection="0">
      <alignment horizontal="right" vertical="center"/>
    </xf>
    <xf numFmtId="4" fontId="16" fillId="110" borderId="105" applyNumberFormat="0" applyProtection="0">
      <alignment horizontal="right" vertical="center"/>
    </xf>
    <xf numFmtId="4" fontId="16" fillId="111" borderId="105" applyNumberFormat="0" applyProtection="0">
      <alignment horizontal="right" vertical="center"/>
    </xf>
    <xf numFmtId="4" fontId="16" fillId="112" borderId="105" applyNumberFormat="0" applyProtection="0">
      <alignment horizontal="right" vertical="center"/>
    </xf>
    <xf numFmtId="0" fontId="20" fillId="113" borderId="105" applyNumberFormat="0" applyProtection="0">
      <alignment horizontal="left" vertical="center" indent="1"/>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0" borderId="102" applyNumberFormat="0" applyProtection="0">
      <alignment horizontal="left" vertical="center" indent="2"/>
    </xf>
    <xf numFmtId="0" fontId="20" fillId="49"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2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102"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1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5" applyNumberFormat="0" applyProtection="0">
      <alignment vertical="center"/>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16" fillId="40" borderId="105" applyNumberFormat="0" applyProtection="0">
      <alignment horizontal="left" vertical="center"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4" fillId="0" borderId="102" applyNumberFormat="0" applyProtection="0">
      <alignment horizontal="right" vertical="center" wrapText="1"/>
    </xf>
    <xf numFmtId="4" fontId="16" fillId="0" borderId="105" applyNumberFormat="0" applyProtection="0">
      <alignment horizontal="right" vertical="center"/>
    </xf>
    <xf numFmtId="4" fontId="16" fillId="0" borderId="105"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0" fillId="0" borderId="105" applyNumberFormat="0" applyProtection="0">
      <alignment horizontal="left" vertical="center" indent="1"/>
    </xf>
    <xf numFmtId="0" fontId="20" fillId="0" borderId="105" applyNumberFormat="0" applyProtection="0">
      <alignment horizontal="left" vertical="center" indent="1"/>
    </xf>
    <xf numFmtId="0" fontId="25" fillId="43" borderId="102" applyNumberFormat="0" applyProtection="0">
      <alignment horizontal="center" vertical="center" wrapText="1"/>
    </xf>
    <xf numFmtId="0" fontId="20" fillId="0" borderId="105" applyNumberFormat="0" applyProtection="0">
      <alignment horizontal="left" vertical="center" indent="1"/>
    </xf>
    <xf numFmtId="0" fontId="20" fillId="0" borderId="105" applyNumberFormat="0" applyProtection="0">
      <alignment horizontal="left" vertical="center" indent="1"/>
    </xf>
    <xf numFmtId="4" fontId="45" fillId="117" borderId="105" applyNumberFormat="0" applyProtection="0">
      <alignment horizontal="right" vertic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204" fontId="20" fillId="0" borderId="107">
      <protection locked="0"/>
    </xf>
    <xf numFmtId="204" fontId="20" fillId="0" borderId="107">
      <protection locked="0"/>
    </xf>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20" fillId="89" borderId="115"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68" fillId="89" borderId="115" applyNumberFormat="0" applyFon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4" fontId="55" fillId="104" borderId="117" applyNumberFormat="0" applyProtection="0">
      <alignment horizontal="right" vertical="center" wrapText="1"/>
    </xf>
    <xf numFmtId="4" fontId="55" fillId="104" borderId="117" applyNumberFormat="0" applyProtection="0">
      <alignment horizontal="right" vertical="center" wrapText="1"/>
    </xf>
    <xf numFmtId="4" fontId="16" fillId="0" borderId="116" applyNumberFormat="0" applyProtection="0">
      <alignment vertical="center"/>
    </xf>
    <xf numFmtId="4" fontId="16" fillId="0" borderId="116" applyNumberFormat="0" applyProtection="0">
      <alignment vertical="center"/>
    </xf>
    <xf numFmtId="4" fontId="16" fillId="0" borderId="116" applyNumberFormat="0" applyProtection="0">
      <alignment horizontal="left" vertical="center" indent="1"/>
    </xf>
    <xf numFmtId="4" fontId="16" fillId="19" borderId="116" applyNumberFormat="0" applyProtection="0">
      <alignment horizontal="left" vertical="center" indent="1"/>
    </xf>
    <xf numFmtId="4" fontId="25" fillId="22" borderId="117" applyNumberFormat="0" applyProtection="0">
      <alignment horizontal="left" vertical="center"/>
    </xf>
    <xf numFmtId="0" fontId="20" fillId="0" borderId="116" applyNumberFormat="0" applyProtection="0">
      <alignment horizontal="left" vertical="center" indent="1"/>
    </xf>
    <xf numFmtId="4" fontId="16" fillId="2" borderId="116" applyNumberFormat="0" applyProtection="0">
      <alignment horizontal="right" vertical="center"/>
    </xf>
    <xf numFmtId="4" fontId="16" fillId="106" borderId="116" applyNumberFormat="0" applyProtection="0">
      <alignment horizontal="right" vertical="center"/>
    </xf>
    <xf numFmtId="4" fontId="16" fillId="42" borderId="116" applyNumberFormat="0" applyProtection="0">
      <alignment horizontal="right" vertical="center"/>
    </xf>
    <xf numFmtId="4" fontId="16" fillId="107" borderId="116" applyNumberFormat="0" applyProtection="0">
      <alignment horizontal="right" vertical="center"/>
    </xf>
    <xf numFmtId="4" fontId="16" fillId="108" borderId="116" applyNumberFormat="0" applyProtection="0">
      <alignment horizontal="right" vertical="center"/>
    </xf>
    <xf numFmtId="4" fontId="16" fillId="109" borderId="116" applyNumberFormat="0" applyProtection="0">
      <alignment horizontal="right" vertical="center"/>
    </xf>
    <xf numFmtId="4" fontId="16" fillId="110" borderId="116" applyNumberFormat="0" applyProtection="0">
      <alignment horizontal="right" vertical="center"/>
    </xf>
    <xf numFmtId="4" fontId="16" fillId="111" borderId="116" applyNumberFormat="0" applyProtection="0">
      <alignment horizontal="right" vertical="center"/>
    </xf>
    <xf numFmtId="4" fontId="16" fillId="112" borderId="116" applyNumberFormat="0" applyProtection="0">
      <alignment horizontal="right" vertical="center"/>
    </xf>
    <xf numFmtId="0" fontId="20" fillId="113" borderId="116" applyNumberFormat="0" applyProtection="0">
      <alignment horizontal="left" vertical="center" indent="1"/>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0" borderId="117" applyNumberFormat="0" applyProtection="0">
      <alignment horizontal="left" vertical="center" indent="2"/>
    </xf>
    <xf numFmtId="0" fontId="20" fillId="49"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2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102"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1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16" applyNumberFormat="0" applyProtection="0">
      <alignment vertical="center"/>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16" fillId="40" borderId="116" applyNumberFormat="0" applyProtection="0">
      <alignment horizontal="left" vertical="center"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4" fillId="0" borderId="117" applyNumberFormat="0" applyProtection="0">
      <alignment horizontal="right" vertical="center" wrapText="1"/>
    </xf>
    <xf numFmtId="4" fontId="16" fillId="0" borderId="116" applyNumberFormat="0" applyProtection="0">
      <alignment horizontal="right" vertical="center"/>
    </xf>
    <xf numFmtId="4" fontId="16" fillId="0" borderId="116" applyNumberFormat="0" applyProtection="0">
      <alignment horizontal="right" vertical="center"/>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0" fontId="20" fillId="0" borderId="116" applyNumberFormat="0" applyProtection="0">
      <alignment horizontal="left" vertical="center" indent="1"/>
    </xf>
    <xf numFmtId="0" fontId="20" fillId="0" borderId="116" applyNumberFormat="0" applyProtection="0">
      <alignment horizontal="left" vertical="center" indent="1"/>
    </xf>
    <xf numFmtId="0" fontId="25" fillId="43" borderId="117" applyNumberFormat="0" applyProtection="0">
      <alignment horizontal="center" vertical="center" wrapText="1"/>
    </xf>
    <xf numFmtId="0" fontId="20" fillId="0" borderId="116" applyNumberFormat="0" applyProtection="0">
      <alignment horizontal="left" vertical="center" indent="1"/>
    </xf>
    <xf numFmtId="0" fontId="20" fillId="0" borderId="116" applyNumberFormat="0" applyProtection="0">
      <alignment horizontal="left" vertical="center" indent="1"/>
    </xf>
    <xf numFmtId="4" fontId="45" fillId="117" borderId="116" applyNumberFormat="0" applyProtection="0">
      <alignment horizontal="right" vertic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0" fontId="73" fillId="0" borderId="118" applyNumberFormat="0" applyFill="0" applyAlignment="0" applyProtection="0"/>
    <xf numFmtId="0" fontId="73" fillId="0" borderId="118" applyNumberFormat="0" applyFill="0" applyAlignment="0" applyProtection="0"/>
    <xf numFmtId="0" fontId="73" fillId="0" borderId="118" applyNumberFormat="0" applyFill="0" applyAlignment="0" applyProtection="0"/>
    <xf numFmtId="204" fontId="20" fillId="0" borderId="119">
      <protection locked="0"/>
    </xf>
    <xf numFmtId="204" fontId="20" fillId="0" borderId="119">
      <protection locked="0"/>
    </xf>
    <xf numFmtId="0" fontId="73" fillId="0" borderId="118" applyNumberFormat="0" applyFill="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0" fontId="24" fillId="0" borderId="117"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0" fontId="25" fillId="43" borderId="122" applyNumberFormat="0" applyProtection="0">
      <alignment horizontal="center" vertical="center"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23" fillId="0" borderId="117"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0" fontId="5" fillId="0" borderId="0"/>
    <xf numFmtId="9" fontId="5"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89" borderId="127"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5" fillId="5" borderId="18" applyNumberFormat="0" applyFont="0" applyAlignment="0" applyProtection="0"/>
    <xf numFmtId="0" fontId="5" fillId="5" borderId="18" applyNumberFormat="0" applyFont="0" applyAlignment="0" applyProtection="0"/>
    <xf numFmtId="0" fontId="68" fillId="89" borderId="127" applyNumberFormat="0" applyFon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55" fillId="104" borderId="129" applyNumberFormat="0" applyProtection="0">
      <alignment horizontal="right" vertical="center" wrapText="1"/>
    </xf>
    <xf numFmtId="4" fontId="55" fillId="104" borderId="129" applyNumberFormat="0" applyProtection="0">
      <alignment horizontal="right" vertical="center" wrapText="1"/>
    </xf>
    <xf numFmtId="4" fontId="16" fillId="0" borderId="128" applyNumberFormat="0" applyProtection="0">
      <alignment vertical="center"/>
    </xf>
    <xf numFmtId="4" fontId="16" fillId="0" borderId="128" applyNumberFormat="0" applyProtection="0">
      <alignment vertical="center"/>
    </xf>
    <xf numFmtId="4" fontId="16" fillId="0" borderId="128" applyNumberFormat="0" applyProtection="0">
      <alignment horizontal="left" vertical="center" indent="1"/>
    </xf>
    <xf numFmtId="4" fontId="16" fillId="19" borderId="128" applyNumberFormat="0" applyProtection="0">
      <alignment horizontal="left" vertical="center" indent="1"/>
    </xf>
    <xf numFmtId="4" fontId="25" fillId="22" borderId="129" applyNumberFormat="0" applyProtection="0">
      <alignment horizontal="left" vertical="center"/>
    </xf>
    <xf numFmtId="0" fontId="20" fillId="0" borderId="128" applyNumberFormat="0" applyProtection="0">
      <alignment horizontal="left" vertical="center" indent="1"/>
    </xf>
    <xf numFmtId="4" fontId="16" fillId="2" borderId="128" applyNumberFormat="0" applyProtection="0">
      <alignment horizontal="right" vertical="center"/>
    </xf>
    <xf numFmtId="4" fontId="16" fillId="106" borderId="128" applyNumberFormat="0" applyProtection="0">
      <alignment horizontal="right" vertical="center"/>
    </xf>
    <xf numFmtId="4" fontId="16" fillId="42" borderId="128" applyNumberFormat="0" applyProtection="0">
      <alignment horizontal="right" vertical="center"/>
    </xf>
    <xf numFmtId="4" fontId="16" fillId="107" borderId="128" applyNumberFormat="0" applyProtection="0">
      <alignment horizontal="right" vertical="center"/>
    </xf>
    <xf numFmtId="4" fontId="16" fillId="108" borderId="128" applyNumberFormat="0" applyProtection="0">
      <alignment horizontal="right" vertical="center"/>
    </xf>
    <xf numFmtId="4" fontId="16" fillId="109" borderId="128" applyNumberFormat="0" applyProtection="0">
      <alignment horizontal="right" vertical="center"/>
    </xf>
    <xf numFmtId="4" fontId="16" fillId="110" borderId="128" applyNumberFormat="0" applyProtection="0">
      <alignment horizontal="right" vertical="center"/>
    </xf>
    <xf numFmtId="4" fontId="16" fillId="111" borderId="128" applyNumberFormat="0" applyProtection="0">
      <alignment horizontal="right" vertical="center"/>
    </xf>
    <xf numFmtId="4" fontId="16" fillId="112" borderId="128" applyNumberFormat="0" applyProtection="0">
      <alignment horizontal="right" vertical="center"/>
    </xf>
    <xf numFmtId="0" fontId="20" fillId="113" borderId="128" applyNumberFormat="0" applyProtection="0">
      <alignment horizontal="left" vertical="center" indent="1"/>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0" borderId="129" applyNumberFormat="0" applyProtection="0">
      <alignment horizontal="left" vertical="center" indent="2"/>
    </xf>
    <xf numFmtId="0" fontId="20" fillId="49"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2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102"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1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29" applyNumberFormat="0">
      <protection locked="0"/>
    </xf>
    <xf numFmtId="0" fontId="20" fillId="84" borderId="129" applyNumberFormat="0">
      <protection locked="0"/>
    </xf>
    <xf numFmtId="0" fontId="20" fillId="84" borderId="129" applyNumberFormat="0">
      <protection locked="0"/>
    </xf>
    <xf numFmtId="0" fontId="20" fillId="84" borderId="129" applyNumberFormat="0">
      <protection locked="0"/>
    </xf>
    <xf numFmtId="4" fontId="16" fillId="40" borderId="128" applyNumberFormat="0" applyProtection="0">
      <alignment vertical="center"/>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16" fillId="40" borderId="128" applyNumberFormat="0" applyProtection="0">
      <alignment horizontal="left" vertical="center" indent="1"/>
    </xf>
    <xf numFmtId="4" fontId="23" fillId="0" borderId="129" applyNumberFormat="0" applyProtection="0">
      <alignment horizontal="right" vertical="center" wrapText="1"/>
    </xf>
    <xf numFmtId="4" fontId="23" fillId="0" borderId="129" applyNumberFormat="0" applyProtection="0">
      <alignment horizontal="right" vertical="center" wrapText="1"/>
    </xf>
    <xf numFmtId="4" fontId="24" fillId="0" borderId="129" applyNumberFormat="0" applyProtection="0">
      <alignment horizontal="right" vertical="center" wrapText="1"/>
    </xf>
    <xf numFmtId="4" fontId="16" fillId="0" borderId="128" applyNumberFormat="0" applyProtection="0">
      <alignment horizontal="right" vertical="center"/>
    </xf>
    <xf numFmtId="4" fontId="16" fillId="0" borderId="128" applyNumberFormat="0" applyProtection="0">
      <alignment horizontal="right" vertical="center"/>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0" fontId="20" fillId="0" borderId="128" applyNumberFormat="0" applyProtection="0">
      <alignment horizontal="left" vertical="center" indent="1"/>
    </xf>
    <xf numFmtId="0" fontId="20" fillId="0" borderId="128" applyNumberFormat="0" applyProtection="0">
      <alignment horizontal="left" vertical="center" indent="1"/>
    </xf>
    <xf numFmtId="0" fontId="25" fillId="43" borderId="129" applyNumberFormat="0" applyProtection="0">
      <alignment horizontal="center" vertical="center" wrapText="1"/>
    </xf>
    <xf numFmtId="0" fontId="20" fillId="0" borderId="128" applyNumberFormat="0" applyProtection="0">
      <alignment horizontal="left" vertical="center" indent="1"/>
    </xf>
    <xf numFmtId="0" fontId="20" fillId="0" borderId="128" applyNumberFormat="0" applyProtection="0">
      <alignment horizontal="left" vertical="center" indent="1"/>
    </xf>
    <xf numFmtId="4" fontId="45" fillId="117" borderId="128" applyNumberFormat="0" applyProtection="0">
      <alignment horizontal="right" vertic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204" fontId="20" fillId="0" borderId="131">
      <protection locked="0"/>
    </xf>
    <xf numFmtId="204" fontId="20" fillId="0" borderId="131">
      <protection locked="0"/>
    </xf>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39" borderId="148" applyNumberFormat="0" applyProtection="0">
      <alignment horizontal="left" vertical="top" indent="1"/>
    </xf>
    <xf numFmtId="0" fontId="24" fillId="0" borderId="149" applyNumberFormat="0" applyProtection="0">
      <alignment horizontal="left" vertical="center" indent="2"/>
    </xf>
    <xf numFmtId="4" fontId="30" fillId="18" borderId="151" applyNumberFormat="0" applyProtection="0">
      <alignment horizontal="left" vertical="center" indent="1"/>
    </xf>
    <xf numFmtId="0" fontId="25" fillId="43" borderId="147" applyNumberFormat="0" applyProtection="0">
      <alignment horizontal="center" vertical="center" wrapText="1"/>
    </xf>
    <xf numFmtId="4" fontId="30" fillId="18" borderId="129" applyNumberFormat="0" applyProtection="0">
      <alignment horizontal="right" vertical="center" wrapText="1"/>
    </xf>
    <xf numFmtId="4" fontId="30" fillId="18" borderId="129" applyNumberFormat="0" applyProtection="0">
      <alignment horizontal="left" vertical="center" indent="1"/>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23" fillId="0" borderId="129" applyNumberFormat="0" applyProtection="0">
      <alignment horizontal="right" vertical="center" wrapText="1"/>
    </xf>
    <xf numFmtId="4" fontId="23" fillId="0" borderId="147" applyNumberFormat="0" applyProtection="0">
      <alignment horizontal="left" vertical="center" indent="1"/>
    </xf>
    <xf numFmtId="0" fontId="25" fillId="44" borderId="129" applyNumberFormat="0" applyProtection="0">
      <alignment horizontal="center" vertical="top" wrapText="1"/>
    </xf>
    <xf numFmtId="0" fontId="24" fillId="0" borderId="147" applyNumberFormat="0" applyProtection="0">
      <alignment horizontal="left" vertical="center" indent="2"/>
    </xf>
    <xf numFmtId="0" fontId="20" fillId="3" borderId="148" applyNumberFormat="0" applyProtection="0">
      <alignment horizontal="left" vertical="top" indent="1"/>
    </xf>
    <xf numFmtId="0" fontId="4" fillId="0" borderId="0"/>
    <xf numFmtId="44" fontId="4" fillId="0" borderId="0" applyFont="0" applyFill="0" applyBorder="0" applyAlignment="0" applyProtection="0"/>
    <xf numFmtId="0" fontId="25" fillId="44" borderId="151" applyNumberFormat="0" applyProtection="0">
      <alignment horizontal="center" vertical="top" wrapText="1"/>
    </xf>
    <xf numFmtId="4" fontId="23" fillId="0" borderId="129" applyNumberFormat="0" applyProtection="0">
      <alignment horizontal="left" vertical="center" indent="1"/>
    </xf>
    <xf numFmtId="4" fontId="16" fillId="27" borderId="148" applyNumberFormat="0" applyProtection="0">
      <alignment horizontal="right" vertical="center"/>
    </xf>
    <xf numFmtId="4" fontId="16" fillId="24" borderId="150" applyNumberFormat="0" applyProtection="0">
      <alignment horizontal="right" vertical="center"/>
    </xf>
    <xf numFmtId="0" fontId="4" fillId="0" borderId="0"/>
    <xf numFmtId="0" fontId="4" fillId="0" borderId="0"/>
    <xf numFmtId="4" fontId="30" fillId="18" borderId="129" applyNumberFormat="0" applyProtection="0">
      <alignment horizontal="right" vertical="center" wrapText="1"/>
    </xf>
    <xf numFmtId="4" fontId="31" fillId="19" borderId="135" applyNumberFormat="0" applyProtection="0">
      <alignment vertical="center"/>
    </xf>
    <xf numFmtId="4" fontId="30" fillId="18" borderId="129" applyNumberFormat="0" applyProtection="0">
      <alignment horizontal="left" vertical="center" indent="1"/>
    </xf>
    <xf numFmtId="0" fontId="17" fillId="19" borderId="135" applyNumberFormat="0" applyProtection="0">
      <alignment horizontal="left" vertical="top" indent="1"/>
    </xf>
    <xf numFmtId="4" fontId="25" fillId="22" borderId="129" applyNumberFormat="0" applyProtection="0">
      <alignment horizontal="left" vertical="center"/>
    </xf>
    <xf numFmtId="4" fontId="16" fillId="24" borderId="135" applyNumberFormat="0" applyProtection="0">
      <alignment horizontal="right" vertical="center"/>
    </xf>
    <xf numFmtId="4" fontId="16" fillId="25" borderId="135" applyNumberFormat="0" applyProtection="0">
      <alignment horizontal="right" vertical="center"/>
    </xf>
    <xf numFmtId="4" fontId="16" fillId="26" borderId="135" applyNumberFormat="0" applyProtection="0">
      <alignment horizontal="right" vertical="center"/>
    </xf>
    <xf numFmtId="4" fontId="16" fillId="27" borderId="135" applyNumberFormat="0" applyProtection="0">
      <alignment horizontal="right" vertical="center"/>
    </xf>
    <xf numFmtId="4" fontId="16" fillId="28" borderId="135" applyNumberFormat="0" applyProtection="0">
      <alignment horizontal="right" vertical="center"/>
    </xf>
    <xf numFmtId="4" fontId="16" fillId="29" borderId="135" applyNumberFormat="0" applyProtection="0">
      <alignment horizontal="right" vertical="center"/>
    </xf>
    <xf numFmtId="4" fontId="16" fillId="30" borderId="135" applyNumberFormat="0" applyProtection="0">
      <alignment horizontal="right" vertical="center"/>
    </xf>
    <xf numFmtId="4" fontId="16" fillId="31" borderId="135" applyNumberFormat="0" applyProtection="0">
      <alignment horizontal="right" vertical="center"/>
    </xf>
    <xf numFmtId="4" fontId="16" fillId="32" borderId="135" applyNumberFormat="0" applyProtection="0">
      <alignment horizontal="right" vertical="center"/>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16" fillId="36" borderId="135" applyNumberFormat="0" applyProtection="0">
      <alignment horizontal="right" vertical="center"/>
    </xf>
    <xf numFmtId="0" fontId="20" fillId="35" borderId="135" applyNumberFormat="0" applyProtection="0">
      <alignment horizontal="left" vertical="top" indent="1"/>
    </xf>
    <xf numFmtId="0" fontId="24" fillId="0" borderId="129" applyNumberFormat="0" applyProtection="0">
      <alignment horizontal="left" vertical="center" indent="2"/>
    </xf>
    <xf numFmtId="0" fontId="20" fillId="38" borderId="135" applyNumberFormat="0" applyProtection="0">
      <alignment horizontal="left" vertical="top" indent="1"/>
    </xf>
    <xf numFmtId="0" fontId="24" fillId="0" borderId="129" applyNumberFormat="0" applyProtection="0">
      <alignment horizontal="left" vertical="center" indent="2"/>
    </xf>
    <xf numFmtId="0" fontId="20" fillId="39" borderId="135" applyNumberFormat="0" applyProtection="0">
      <alignment horizontal="left" vertical="top" indent="1"/>
    </xf>
    <xf numFmtId="0" fontId="24" fillId="0" borderId="129" applyNumberFormat="0" applyProtection="0">
      <alignment horizontal="left" vertical="center" indent="2"/>
    </xf>
    <xf numFmtId="0" fontId="20" fillId="3" borderId="135" applyNumberFormat="0" applyProtection="0">
      <alignment horizontal="left" vertical="top" indent="1"/>
    </xf>
    <xf numFmtId="4" fontId="16" fillId="40" borderId="135" applyNumberFormat="0" applyProtection="0">
      <alignment vertical="center"/>
    </xf>
    <xf numFmtId="4" fontId="36" fillId="40" borderId="135" applyNumberFormat="0" applyProtection="0">
      <alignment vertical="center"/>
    </xf>
    <xf numFmtId="0" fontId="16" fillId="40" borderId="135" applyNumberFormat="0" applyProtection="0">
      <alignment horizontal="left" vertical="top" indent="1"/>
    </xf>
    <xf numFmtId="4" fontId="23" fillId="0" borderId="129" applyNumberFormat="0" applyProtection="0">
      <alignment horizontal="right" vertical="center" wrapText="1"/>
    </xf>
    <xf numFmtId="4" fontId="36" fillId="41" borderId="135" applyNumberFormat="0" applyProtection="0">
      <alignment horizontal="right" vertical="center"/>
    </xf>
    <xf numFmtId="0" fontId="25" fillId="43" borderId="129" applyNumberFormat="0" applyProtection="0">
      <alignment horizontal="center" vertical="center" wrapText="1"/>
    </xf>
    <xf numFmtId="0" fontId="25" fillId="44" borderId="129" applyNumberFormat="0" applyProtection="0">
      <alignment horizontal="center" vertical="top" wrapText="1"/>
    </xf>
    <xf numFmtId="4" fontId="45" fillId="41" borderId="135" applyNumberFormat="0" applyProtection="0">
      <alignment horizontal="right" vertical="center"/>
    </xf>
    <xf numFmtId="0" fontId="4" fillId="0" borderId="0"/>
    <xf numFmtId="44" fontId="4" fillId="0" borderId="0" applyFont="0" applyFill="0" applyBorder="0" applyAlignment="0" applyProtection="0"/>
    <xf numFmtId="4" fontId="45" fillId="41" borderId="135" applyNumberFormat="0" applyProtection="0">
      <alignment horizontal="right" vertical="center"/>
    </xf>
    <xf numFmtId="4" fontId="36" fillId="41" borderId="135" applyNumberFormat="0" applyProtection="0">
      <alignment horizontal="right" vertical="center"/>
    </xf>
    <xf numFmtId="0" fontId="16" fillId="40" borderId="135" applyNumberFormat="0" applyProtection="0">
      <alignment horizontal="left" vertical="top" indent="1"/>
    </xf>
    <xf numFmtId="4" fontId="36" fillId="40" borderId="135" applyNumberFormat="0" applyProtection="0">
      <alignment vertical="center"/>
    </xf>
    <xf numFmtId="4" fontId="16" fillId="40" borderId="135" applyNumberFormat="0" applyProtection="0">
      <alignment vertical="center"/>
    </xf>
    <xf numFmtId="0" fontId="20" fillId="3" borderId="135" applyNumberFormat="0" applyProtection="0">
      <alignment horizontal="left" vertical="top" indent="1"/>
    </xf>
    <xf numFmtId="0" fontId="20" fillId="39" borderId="135" applyNumberFormat="0" applyProtection="0">
      <alignment horizontal="left" vertical="top" indent="1"/>
    </xf>
    <xf numFmtId="0" fontId="20" fillId="38" borderId="135" applyNumberFormat="0" applyProtection="0">
      <alignment horizontal="left" vertical="top" indent="1"/>
    </xf>
    <xf numFmtId="0" fontId="20" fillId="35" borderId="135" applyNumberFormat="0" applyProtection="0">
      <alignment horizontal="left" vertical="top" indent="1"/>
    </xf>
    <xf numFmtId="4" fontId="16" fillId="36" borderId="135" applyNumberFormat="0" applyProtection="0">
      <alignment horizontal="right" vertical="center"/>
    </xf>
    <xf numFmtId="4" fontId="16" fillId="32" borderId="135" applyNumberFormat="0" applyProtection="0">
      <alignment horizontal="right" vertical="center"/>
    </xf>
    <xf numFmtId="4" fontId="16" fillId="31" borderId="135" applyNumberFormat="0" applyProtection="0">
      <alignment horizontal="right" vertical="center"/>
    </xf>
    <xf numFmtId="4" fontId="16" fillId="30" borderId="135" applyNumberFormat="0" applyProtection="0">
      <alignment horizontal="right" vertical="center"/>
    </xf>
    <xf numFmtId="4" fontId="16" fillId="29" borderId="135" applyNumberFormat="0" applyProtection="0">
      <alignment horizontal="right" vertical="center"/>
    </xf>
    <xf numFmtId="4" fontId="16" fillId="28" borderId="135" applyNumberFormat="0" applyProtection="0">
      <alignment horizontal="right" vertical="center"/>
    </xf>
    <xf numFmtId="4" fontId="16" fillId="27" borderId="135" applyNumberFormat="0" applyProtection="0">
      <alignment horizontal="right" vertical="center"/>
    </xf>
    <xf numFmtId="4" fontId="16" fillId="26" borderId="135" applyNumberFormat="0" applyProtection="0">
      <alignment horizontal="right" vertical="center"/>
    </xf>
    <xf numFmtId="4" fontId="16" fillId="25" borderId="135" applyNumberFormat="0" applyProtection="0">
      <alignment horizontal="right" vertical="center"/>
    </xf>
    <xf numFmtId="4" fontId="16" fillId="24" borderId="135" applyNumberFormat="0" applyProtection="0">
      <alignment horizontal="right" vertical="center"/>
    </xf>
    <xf numFmtId="0" fontId="17" fillId="19" borderId="135" applyNumberFormat="0" applyProtection="0">
      <alignment horizontal="left" vertical="top" indent="1"/>
    </xf>
    <xf numFmtId="4" fontId="31" fillId="19" borderId="135" applyNumberFormat="0" applyProtection="0">
      <alignment vertical="center"/>
    </xf>
    <xf numFmtId="0" fontId="20" fillId="84" borderId="129" applyNumberFormat="0">
      <protection locked="0"/>
    </xf>
    <xf numFmtId="4" fontId="23" fillId="0" borderId="129" applyNumberFormat="0" applyProtection="0">
      <alignment horizontal="left" vertical="center" indent="1"/>
    </xf>
    <xf numFmtId="0" fontId="4" fillId="0" borderId="0"/>
    <xf numFmtId="0" fontId="4" fillId="0" borderId="0"/>
    <xf numFmtId="4" fontId="23" fillId="0" borderId="129" applyNumberFormat="0" applyProtection="0">
      <alignment horizontal="left" vertical="center" indent="1"/>
    </xf>
    <xf numFmtId="4" fontId="25" fillId="22" borderId="139" applyNumberFormat="0" applyProtection="0">
      <alignment horizontal="left" vertical="center"/>
    </xf>
    <xf numFmtId="0" fontId="24" fillId="0" borderId="137" applyNumberFormat="0" applyProtection="0">
      <alignment horizontal="left" vertical="center" indent="2"/>
    </xf>
    <xf numFmtId="4" fontId="30" fillId="18" borderId="137"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7" applyNumberFormat="0">
      <protection locked="0"/>
    </xf>
    <xf numFmtId="4" fontId="25" fillId="22" borderId="137" applyNumberFormat="0" applyProtection="0">
      <alignment horizontal="left" vertical="center"/>
    </xf>
    <xf numFmtId="4" fontId="30" fillId="18" borderId="137"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7"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7" applyNumberFormat="0" applyProtection="0">
      <alignment horizontal="center" vertical="top" wrapText="1"/>
    </xf>
    <xf numFmtId="0" fontId="25" fillId="43" borderId="137"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7"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7" applyNumberFormat="0" applyProtection="0">
      <alignment horizontal="left" vertical="center" indent="2"/>
    </xf>
    <xf numFmtId="0" fontId="24" fillId="0" borderId="137" applyNumberFormat="0" applyProtection="0">
      <alignment horizontal="left" vertical="center" indent="2"/>
    </xf>
    <xf numFmtId="0" fontId="24" fillId="0" borderId="137" applyNumberFormat="0" applyProtection="0">
      <alignment horizontal="left" vertical="center" indent="2"/>
    </xf>
    <xf numFmtId="4" fontId="30" fillId="18" borderId="137" applyNumberFormat="0" applyProtection="0">
      <alignment horizontal="left" vertical="center" indent="1"/>
    </xf>
    <xf numFmtId="4" fontId="17" fillId="33" borderId="137" applyNumberFormat="0" applyProtection="0">
      <alignment horizontal="left" vertical="center" indent="1"/>
    </xf>
    <xf numFmtId="0" fontId="4" fillId="0" borderId="0"/>
    <xf numFmtId="0" fontId="4" fillId="0" borderId="0"/>
    <xf numFmtId="4" fontId="31" fillId="19" borderId="136" applyNumberFormat="0" applyProtection="0">
      <alignment vertical="center"/>
    </xf>
    <xf numFmtId="0" fontId="17" fillId="19" borderId="136" applyNumberFormat="0" applyProtection="0">
      <alignment horizontal="left" vertical="top" indent="1"/>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0" fontId="4" fillId="0" borderId="0"/>
    <xf numFmtId="44" fontId="4" fillId="0" borderId="0" applyFont="0" applyFill="0" applyBorder="0" applyAlignment="0" applyProtection="0"/>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4" fontId="23" fillId="0" borderId="137" applyNumberFormat="0" applyProtection="0">
      <alignment horizontal="left" vertical="center" indent="1"/>
    </xf>
    <xf numFmtId="0" fontId="4" fillId="0" borderId="0"/>
    <xf numFmtId="0" fontId="4" fillId="0" borderId="0"/>
    <xf numFmtId="4" fontId="23" fillId="0" borderId="137" applyNumberFormat="0" applyProtection="0">
      <alignment horizontal="left" vertical="center" indent="1"/>
    </xf>
    <xf numFmtId="0" fontId="4" fillId="0" borderId="0"/>
    <xf numFmtId="44" fontId="4" fillId="0" borderId="0" applyFont="0" applyFill="0" applyBorder="0" applyAlignment="0" applyProtection="0"/>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0" fontId="4" fillId="0" borderId="0"/>
    <xf numFmtId="44" fontId="4" fillId="0" borderId="0" applyFont="0" applyFill="0" applyBorder="0" applyAlignment="0" applyProtection="0"/>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0" fontId="4" fillId="0" borderId="0"/>
    <xf numFmtId="0" fontId="4" fillId="0" borderId="0"/>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6" applyNumberFormat="0" applyProtection="0">
      <alignment vertical="center"/>
    </xf>
    <xf numFmtId="4" fontId="30" fillId="18" borderId="137" applyNumberFormat="0" applyProtection="0">
      <alignment horizontal="left" vertical="center" indent="1"/>
    </xf>
    <xf numFmtId="0" fontId="17" fillId="19" borderId="136" applyNumberFormat="0" applyProtection="0">
      <alignment horizontal="left" vertical="top" indent="1"/>
    </xf>
    <xf numFmtId="4" fontId="25" fillId="22" borderId="137" applyNumberFormat="0" applyProtection="0">
      <alignment horizontal="left" vertical="center"/>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6" applyNumberFormat="0" applyProtection="0">
      <alignment horizontal="right" vertical="center"/>
    </xf>
    <xf numFmtId="0" fontId="24" fillId="0" borderId="137" applyNumberFormat="0" applyProtection="0">
      <alignment horizontal="left" vertical="center" indent="2"/>
    </xf>
    <xf numFmtId="0" fontId="20" fillId="35" borderId="136" applyNumberFormat="0" applyProtection="0">
      <alignment horizontal="left" vertical="top" indent="1"/>
    </xf>
    <xf numFmtId="0" fontId="24" fillId="0" borderId="137" applyNumberFormat="0" applyProtection="0">
      <alignment horizontal="left" vertical="center" indent="2"/>
    </xf>
    <xf numFmtId="0" fontId="20" fillId="38" borderId="136" applyNumberFormat="0" applyProtection="0">
      <alignment horizontal="left" vertical="top" indent="1"/>
    </xf>
    <xf numFmtId="0" fontId="24" fillId="0" borderId="137" applyNumberFormat="0" applyProtection="0">
      <alignment horizontal="left" vertical="center" indent="2"/>
    </xf>
    <xf numFmtId="0" fontId="20" fillId="39" borderId="136" applyNumberFormat="0" applyProtection="0">
      <alignment horizontal="left" vertical="top" indent="1"/>
    </xf>
    <xf numFmtId="0" fontId="24" fillId="0" borderId="137" applyNumberFormat="0" applyProtection="0">
      <alignment horizontal="left" vertical="center" indent="2"/>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23" fillId="0" borderId="137" applyNumberFormat="0" applyProtection="0">
      <alignment horizontal="right" vertical="center" wrapText="1"/>
    </xf>
    <xf numFmtId="4" fontId="36" fillId="41" borderId="136"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6" applyNumberFormat="0" applyProtection="0">
      <alignment horizontal="right" vertical="center"/>
    </xf>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0" fontId="20" fillId="84" borderId="137" applyNumberFormat="0">
      <protection locked="0"/>
    </xf>
    <xf numFmtId="4" fontId="23" fillId="0" borderId="137" applyNumberFormat="0" applyProtection="0">
      <alignment horizontal="left" vertical="center" indent="1"/>
    </xf>
    <xf numFmtId="4" fontId="23" fillId="0" borderId="137" applyNumberFormat="0" applyProtection="0">
      <alignment horizontal="left" vertical="center" indent="1"/>
    </xf>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7"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39" borderId="148" applyNumberFormat="0" applyProtection="0">
      <alignment horizontal="left" vertical="top" indent="1"/>
    </xf>
    <xf numFmtId="0" fontId="20" fillId="84" borderId="151" applyNumberFormat="0">
      <protection locked="0"/>
    </xf>
    <xf numFmtId="0" fontId="4" fillId="0" borderId="0"/>
    <xf numFmtId="0" fontId="4" fillId="0" borderId="0"/>
    <xf numFmtId="0" fontId="16" fillId="40" borderId="148" applyNumberFormat="0" applyProtection="0">
      <alignment horizontal="left" vertical="top" indent="1"/>
    </xf>
    <xf numFmtId="4" fontId="36" fillId="40" borderId="148" applyNumberFormat="0" applyProtection="0">
      <alignment vertical="center"/>
    </xf>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0" fontId="20" fillId="84" borderId="137" applyNumberFormat="0">
      <protection locked="0"/>
    </xf>
    <xf numFmtId="0" fontId="4" fillId="0" borderId="0"/>
    <xf numFmtId="0" fontId="4" fillId="0" borderId="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7" applyNumberFormat="0">
      <protection locked="0"/>
    </xf>
    <xf numFmtId="0" fontId="4" fillId="0" borderId="0"/>
    <xf numFmtId="0" fontId="4" fillId="0" borderId="0"/>
    <xf numFmtId="4" fontId="25" fillId="22" borderId="139" applyNumberFormat="0" applyProtection="0">
      <alignment horizontal="left" vertical="center"/>
    </xf>
    <xf numFmtId="0" fontId="24" fillId="0" borderId="139" applyNumberFormat="0" applyProtection="0">
      <alignment horizontal="left" vertical="center" indent="2"/>
    </xf>
    <xf numFmtId="4" fontId="30" fillId="18" borderId="139"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9" applyNumberFormat="0">
      <protection locked="0"/>
    </xf>
    <xf numFmtId="4" fontId="25" fillId="22" borderId="139" applyNumberFormat="0" applyProtection="0">
      <alignment horizontal="left" vertical="center"/>
    </xf>
    <xf numFmtId="4" fontId="30" fillId="18" borderId="139"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9"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9" applyNumberFormat="0" applyProtection="0">
      <alignment horizontal="center" vertical="top" wrapText="1"/>
    </xf>
    <xf numFmtId="0" fontId="25" fillId="43" borderId="139"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9"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4" fontId="30" fillId="18" borderId="139" applyNumberFormat="0" applyProtection="0">
      <alignment horizontal="left" vertical="center" indent="1"/>
    </xf>
    <xf numFmtId="4" fontId="17" fillId="33" borderId="139" applyNumberFormat="0" applyProtection="0">
      <alignment horizontal="left" vertical="center" indent="1"/>
    </xf>
    <xf numFmtId="0" fontId="4" fillId="0" borderId="0"/>
    <xf numFmtId="0" fontId="4" fillId="0" borderId="0"/>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0" fontId="4" fillId="0" borderId="0"/>
    <xf numFmtId="0" fontId="4" fillId="0" borderId="0"/>
    <xf numFmtId="4" fontId="23" fillId="0" borderId="139"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1" fillId="19" borderId="138" applyNumberFormat="0" applyProtection="0">
      <alignment vertical="center"/>
    </xf>
    <xf numFmtId="4" fontId="30" fillId="18" borderId="139" applyNumberFormat="0" applyProtection="0">
      <alignment horizontal="left" vertical="center" indent="1"/>
    </xf>
    <xf numFmtId="0" fontId="17" fillId="19" borderId="138" applyNumberFormat="0" applyProtection="0">
      <alignment horizontal="left" vertical="top" indent="1"/>
    </xf>
    <xf numFmtId="4" fontId="25" fillId="22" borderId="139"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38" applyNumberFormat="0" applyProtection="0">
      <alignment horizontal="right" vertical="center"/>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9"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23" fillId="0" borderId="129" applyNumberFormat="0" applyProtection="0">
      <alignment horizontal="left" vertical="center" indent="1"/>
    </xf>
    <xf numFmtId="4" fontId="23" fillId="0" borderId="129"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8" fillId="34" borderId="88" applyNumberFormat="0" applyFont="0" applyBorder="0" applyAlignment="0" applyProtection="0">
      <protection hidden="1"/>
    </xf>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3" fillId="0" borderId="147" applyNumberFormat="0" applyProtection="0">
      <alignment horizontal="left" vertical="center" indent="1"/>
    </xf>
    <xf numFmtId="4" fontId="23" fillId="0" borderId="147" applyNumberFormat="0" applyProtection="0">
      <alignment horizontal="left" vertical="center" indent="1"/>
    </xf>
    <xf numFmtId="4" fontId="23" fillId="0" borderId="151"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4" fontId="16" fillId="36" borderId="150" applyNumberFormat="0" applyProtection="0">
      <alignment horizontal="right" vertical="center"/>
    </xf>
    <xf numFmtId="4" fontId="16" fillId="34" borderId="151" applyNumberFormat="0" applyProtection="0">
      <alignment horizontal="left" vertical="center" indent="1"/>
    </xf>
    <xf numFmtId="4" fontId="17" fillId="33" borderId="151"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51" applyNumberFormat="0" applyProtection="0">
      <alignment horizontal="left" vertical="center"/>
    </xf>
    <xf numFmtId="0" fontId="17" fillId="19" borderId="150" applyNumberFormat="0" applyProtection="0">
      <alignment horizontal="left" vertical="top" indent="1"/>
    </xf>
    <xf numFmtId="4" fontId="30" fillId="18" borderId="151" applyNumberFormat="0" applyProtection="0">
      <alignment horizontal="left" vertical="center" indent="1"/>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7" fillId="33" borderId="151" applyNumberFormat="0" applyProtection="0">
      <alignment horizontal="left" vertical="center" indent="1"/>
    </xf>
    <xf numFmtId="4" fontId="30" fillId="18" borderId="151"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51"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51" applyNumberFormat="0" applyProtection="0">
      <alignment horizontal="center" vertical="center" wrapText="1"/>
    </xf>
    <xf numFmtId="0" fontId="25" fillId="44" borderId="151"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30" fillId="18" borderId="151" applyNumberFormat="0" applyProtection="0">
      <alignment horizontal="left" vertical="center" indent="1"/>
    </xf>
    <xf numFmtId="4" fontId="16" fillId="34"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51" applyNumberFormat="0" applyProtection="0">
      <alignment horizontal="right" vertical="center" wrapText="1"/>
    </xf>
    <xf numFmtId="4" fontId="25" fillId="22" borderId="151" applyNumberFormat="0" applyProtection="0">
      <alignment horizontal="left" vertical="center"/>
    </xf>
    <xf numFmtId="0" fontId="20" fillId="84" borderId="151"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51" applyNumberFormat="0" applyProtection="0">
      <alignment horizontal="right" vertical="center" wrapText="1"/>
    </xf>
    <xf numFmtId="0" fontId="24" fillId="0" borderId="151" applyNumberFormat="0" applyProtection="0">
      <alignment horizontal="left" vertical="center" indent="2"/>
    </xf>
    <xf numFmtId="4" fontId="25" fillId="22" borderId="151" applyNumberFormat="0" applyProtection="0">
      <alignment horizontal="left" vertical="center"/>
    </xf>
    <xf numFmtId="0" fontId="20" fillId="84" borderId="149"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20" fillId="84" borderId="149" applyNumberFormat="0">
      <protection locked="0"/>
    </xf>
    <xf numFmtId="0" fontId="4" fillId="0" borderId="0"/>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4" fillId="0" borderId="0"/>
    <xf numFmtId="4" fontId="23" fillId="0" borderId="149"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4" fillId="0" borderId="0"/>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0" fontId="4" fillId="0" borderId="0"/>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4" fillId="0" borderId="0"/>
    <xf numFmtId="4" fontId="16" fillId="31" borderId="150" applyNumberFormat="0" applyProtection="0">
      <alignment horizontal="right" vertical="center"/>
    </xf>
    <xf numFmtId="0" fontId="4" fillId="0" borderId="0"/>
    <xf numFmtId="4" fontId="16" fillId="32" borderId="150" applyNumberFormat="0" applyProtection="0">
      <alignment horizontal="right" vertical="center"/>
    </xf>
    <xf numFmtId="4" fontId="16" fillId="36" borderId="150" applyNumberFormat="0" applyProtection="0">
      <alignment horizontal="right" vertical="center"/>
    </xf>
    <xf numFmtId="0" fontId="4" fillId="0" borderId="0"/>
    <xf numFmtId="0" fontId="20" fillId="35" borderId="150" applyNumberFormat="0" applyProtection="0">
      <alignment horizontal="left" vertical="top" indent="1"/>
    </xf>
    <xf numFmtId="0" fontId="20" fillId="38"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0" fontId="4" fillId="0" borderId="0"/>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0" fontId="4" fillId="0" borderId="0"/>
    <xf numFmtId="4" fontId="16" fillId="28" borderId="148" applyNumberFormat="0" applyProtection="0">
      <alignment horizontal="right" vertical="center"/>
    </xf>
    <xf numFmtId="0" fontId="4" fillId="0" borderId="0"/>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0" fontId="20" fillId="84" borderId="149" applyNumberFormat="0">
      <protection locked="0"/>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28" borderId="148" applyNumberFormat="0" applyProtection="0">
      <alignment horizontal="right" vertical="center"/>
    </xf>
    <xf numFmtId="4" fontId="16" fillId="29" borderId="148" applyNumberFormat="0" applyProtection="0">
      <alignment horizontal="right" vertical="center"/>
    </xf>
    <xf numFmtId="0" fontId="4" fillId="0" borderId="0"/>
    <xf numFmtId="0" fontId="4" fillId="0" borderId="0"/>
    <xf numFmtId="0" fontId="4" fillId="0" borderId="0"/>
    <xf numFmtId="4" fontId="16" fillId="30"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6" fillId="31"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32" borderId="148" applyNumberFormat="0" applyProtection="0">
      <alignment horizontal="right" vertical="center"/>
    </xf>
    <xf numFmtId="0" fontId="4" fillId="0" borderId="0"/>
    <xf numFmtId="0" fontId="4" fillId="0" borderId="0"/>
    <xf numFmtId="4" fontId="16" fillId="36" borderId="148" applyNumberFormat="0" applyProtection="0">
      <alignment horizontal="right" vertical="center"/>
    </xf>
    <xf numFmtId="0" fontId="4" fillId="0" borderId="0"/>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9"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48" applyNumberFormat="0" applyProtection="0">
      <alignment horizontal="right" vertical="center"/>
    </xf>
    <xf numFmtId="4" fontId="23" fillId="0" borderId="149" applyNumberFormat="0" applyProtection="0">
      <alignment horizontal="right" vertical="center" wrapText="1"/>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4" fillId="0" borderId="149" applyNumberFormat="0" applyProtection="0">
      <alignment horizontal="left" vertical="center" indent="2"/>
    </xf>
    <xf numFmtId="0" fontId="20" fillId="39" borderId="148" applyNumberFormat="0" applyProtection="0">
      <alignment horizontal="left" vertical="top" indent="1"/>
    </xf>
    <xf numFmtId="0" fontId="24" fillId="0" borderId="149" applyNumberFormat="0" applyProtection="0">
      <alignment horizontal="left" vertical="center" indent="2"/>
    </xf>
    <xf numFmtId="0" fontId="20" fillId="38" borderId="148" applyNumberFormat="0" applyProtection="0">
      <alignment horizontal="left" vertical="top" indent="1"/>
    </xf>
    <xf numFmtId="0" fontId="24" fillId="0" borderId="149" applyNumberFormat="0" applyProtection="0">
      <alignment horizontal="left" vertical="center" indent="2"/>
    </xf>
    <xf numFmtId="0" fontId="20" fillId="35" borderId="148" applyNumberFormat="0" applyProtection="0">
      <alignment horizontal="left" vertical="top" indent="1"/>
    </xf>
    <xf numFmtId="0" fontId="24" fillId="0" borderId="149" applyNumberFormat="0" applyProtection="0">
      <alignment horizontal="left" vertical="center" indent="2"/>
    </xf>
    <xf numFmtId="4" fontId="16" fillId="36" borderId="148"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4" fontId="25" fillId="22" borderId="149" applyNumberFormat="0" applyProtection="0">
      <alignment horizontal="left" vertical="center"/>
    </xf>
    <xf numFmtId="0" fontId="17" fillId="19" borderId="148" applyNumberFormat="0" applyProtection="0">
      <alignment horizontal="left" vertical="top" indent="1"/>
    </xf>
    <xf numFmtId="4" fontId="30" fillId="18" borderId="149" applyNumberFormat="0" applyProtection="0">
      <alignment horizontal="left" vertical="center" indent="1"/>
    </xf>
    <xf numFmtId="4" fontId="31" fillId="19" borderId="148"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4" fontId="16" fillId="28" borderId="148" applyNumberFormat="0" applyProtection="0">
      <alignment horizontal="right" vertical="center"/>
    </xf>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4" fontId="16" fillId="27" borderId="148" applyNumberFormat="0" applyProtection="0">
      <alignment horizontal="right" vertical="center"/>
    </xf>
    <xf numFmtId="4" fontId="16" fillId="28" borderId="148" applyNumberFormat="0" applyProtection="0">
      <alignment horizontal="right" vertical="center"/>
    </xf>
    <xf numFmtId="4" fontId="16" fillId="29" borderId="148" applyNumberFormat="0" applyProtection="0">
      <alignment horizontal="right" vertical="center"/>
    </xf>
    <xf numFmtId="4" fontId="16" fillId="30" borderId="148" applyNumberFormat="0" applyProtection="0">
      <alignment horizontal="right" vertical="center"/>
    </xf>
    <xf numFmtId="4" fontId="16" fillId="31" borderId="148" applyNumberFormat="0" applyProtection="0">
      <alignment horizontal="right" vertical="center"/>
    </xf>
    <xf numFmtId="4" fontId="16" fillId="32" borderId="148" applyNumberFormat="0" applyProtection="0">
      <alignment horizontal="right" vertical="center"/>
    </xf>
    <xf numFmtId="4" fontId="16" fillId="36" borderId="148" applyNumberFormat="0" applyProtection="0">
      <alignment horizontal="right" vertical="center"/>
    </xf>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4" fontId="16" fillId="40" borderId="148" applyNumberFormat="0" applyProtection="0">
      <alignment vertical="center"/>
    </xf>
    <xf numFmtId="0" fontId="4" fillId="0" borderId="0"/>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0" fontId="17" fillId="19" borderId="148" applyNumberFormat="0" applyProtection="0">
      <alignment horizontal="left" vertical="top" indent="1"/>
    </xf>
    <xf numFmtId="0" fontId="20" fillId="89" borderId="143" applyNumberFormat="0" applyFont="0" applyAlignment="0" applyProtection="0"/>
    <xf numFmtId="4" fontId="31" fillId="19" borderId="148" applyNumberFormat="0" applyProtection="0">
      <alignment vertical="center"/>
    </xf>
    <xf numFmtId="4" fontId="17" fillId="33" borderId="149" applyNumberFormat="0" applyProtection="0">
      <alignment horizontal="left" vertical="center" indent="1"/>
    </xf>
    <xf numFmtId="4" fontId="30" fillId="18" borderId="149" applyNumberFormat="0" applyProtection="0">
      <alignment horizontal="left" vertical="center" indent="1"/>
    </xf>
    <xf numFmtId="0" fontId="24" fillId="0" borderId="149" applyNumberFormat="0" applyProtection="0">
      <alignment horizontal="left" vertical="center" indent="2"/>
    </xf>
    <xf numFmtId="0" fontId="24" fillId="0" borderId="149"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49"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49" applyNumberFormat="0" applyProtection="0">
      <alignment horizontal="center" vertical="center" wrapText="1"/>
    </xf>
    <xf numFmtId="0" fontId="25" fillId="44" borderId="149"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0" fontId="20" fillId="89" borderId="142" applyNumberFormat="0" applyFont="0" applyAlignment="0" applyProtection="0"/>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16" fillId="34" borderId="149"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49" applyNumberFormat="0" applyProtection="0">
      <alignment horizontal="right" vertical="center" wrapText="1"/>
    </xf>
    <xf numFmtId="4" fontId="25" fillId="22" borderId="149" applyNumberFormat="0" applyProtection="0">
      <alignment horizontal="left" vertical="center"/>
    </xf>
    <xf numFmtId="0" fontId="20" fillId="84" borderId="149"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49" applyNumberFormat="0" applyProtection="0">
      <alignment horizontal="right" vertical="center" wrapText="1"/>
    </xf>
    <xf numFmtId="0" fontId="24" fillId="0" borderId="149" applyNumberFormat="0" applyProtection="0">
      <alignment horizontal="left" vertical="center" indent="2"/>
    </xf>
    <xf numFmtId="4" fontId="25" fillId="22" borderId="151" applyNumberFormat="0" applyProtection="0">
      <alignment horizontal="left" vertical="center"/>
    </xf>
    <xf numFmtId="4" fontId="23" fillId="0" borderId="147" applyNumberFormat="0" applyProtection="0">
      <alignment horizontal="left" vertical="center" indent="1"/>
    </xf>
    <xf numFmtId="0" fontId="20" fillId="89" borderId="142" applyNumberFormat="0" applyFont="0" applyAlignment="0" applyProtection="0"/>
    <xf numFmtId="4" fontId="23" fillId="0" borderId="147" applyNumberFormat="0" applyProtection="0">
      <alignment horizontal="left" vertical="center" indent="1"/>
    </xf>
    <xf numFmtId="0" fontId="20" fillId="84" borderId="147" applyNumberFormat="0">
      <protection locked="0"/>
    </xf>
    <xf numFmtId="0" fontId="20" fillId="89" borderId="142" applyNumberFormat="0" applyFont="0" applyAlignment="0" applyProtection="0"/>
    <xf numFmtId="0" fontId="25" fillId="44" borderId="147" applyNumberFormat="0" applyProtection="0">
      <alignment horizontal="center" vertical="top" wrapText="1"/>
    </xf>
    <xf numFmtId="4" fontId="23" fillId="0" borderId="147" applyNumberFormat="0" applyProtection="0">
      <alignment horizontal="right" vertical="center" wrapText="1"/>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16" fillId="34" borderId="147" applyNumberFormat="0" applyProtection="0">
      <alignment horizontal="left" vertical="center" indent="1"/>
    </xf>
    <xf numFmtId="0" fontId="20" fillId="89" borderId="142" applyNumberFormat="0" applyFont="0" applyAlignment="0" applyProtection="0"/>
    <xf numFmtId="4" fontId="17" fillId="33" borderId="147" applyNumberFormat="0" applyProtection="0">
      <alignment horizontal="left" vertical="center" indent="1"/>
    </xf>
    <xf numFmtId="4" fontId="25" fillId="22" borderId="147" applyNumberFormat="0" applyProtection="0">
      <alignment horizontal="left" vertical="center"/>
    </xf>
    <xf numFmtId="0" fontId="20" fillId="89" borderId="142" applyNumberFormat="0" applyFont="0" applyAlignment="0" applyProtection="0"/>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4" fillId="5" borderId="18" applyNumberFormat="0" applyFont="0" applyAlignment="0" applyProtection="0"/>
    <xf numFmtId="0" fontId="4" fillId="5" borderId="18" applyNumberFormat="0" applyFont="0" applyAlignment="0" applyProtection="0"/>
    <xf numFmtId="4" fontId="23" fillId="0" borderId="147" applyNumberFormat="0" applyProtection="0">
      <alignment horizontal="left" vertical="center" indent="1"/>
    </xf>
    <xf numFmtId="0" fontId="68" fillId="89" borderId="143" applyNumberFormat="0" applyFont="0" applyAlignment="0" applyProtection="0"/>
    <xf numFmtId="0" fontId="20" fillId="84" borderId="147" applyNumberFormat="0">
      <protection locked="0"/>
    </xf>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7" fillId="0" borderId="88" applyNumberFormat="0" applyFill="0" applyBorder="0" applyAlignment="0" applyProtection="0">
      <protection hidden="1"/>
    </xf>
    <xf numFmtId="4" fontId="16" fillId="0" borderId="144" applyNumberFormat="0" applyProtection="0">
      <alignment vertical="center"/>
    </xf>
    <xf numFmtId="4" fontId="16" fillId="0" borderId="144" applyNumberFormat="0" applyProtection="0">
      <alignment vertical="center"/>
    </xf>
    <xf numFmtId="4" fontId="16" fillId="0" borderId="144" applyNumberFormat="0" applyProtection="0">
      <alignment horizontal="left" vertical="center" indent="1"/>
    </xf>
    <xf numFmtId="4" fontId="16" fillId="19" borderId="144" applyNumberFormat="0" applyProtection="0">
      <alignment horizontal="left" vertical="center" indent="1"/>
    </xf>
    <xf numFmtId="4" fontId="25" fillId="22" borderId="139" applyNumberFormat="0" applyProtection="0">
      <alignment horizontal="left" vertical="center"/>
    </xf>
    <xf numFmtId="0" fontId="20" fillId="0" borderId="144" applyNumberFormat="0" applyProtection="0">
      <alignment horizontal="left" vertical="center" indent="1"/>
    </xf>
    <xf numFmtId="4" fontId="16" fillId="2" borderId="144" applyNumberFormat="0" applyProtection="0">
      <alignment horizontal="right" vertical="center"/>
    </xf>
    <xf numFmtId="4" fontId="16" fillId="106" borderId="144" applyNumberFormat="0" applyProtection="0">
      <alignment horizontal="right" vertical="center"/>
    </xf>
    <xf numFmtId="4" fontId="16" fillId="42" borderId="144" applyNumberFormat="0" applyProtection="0">
      <alignment horizontal="right" vertical="center"/>
    </xf>
    <xf numFmtId="4" fontId="16" fillId="107" borderId="144" applyNumberFormat="0" applyProtection="0">
      <alignment horizontal="right" vertical="center"/>
    </xf>
    <xf numFmtId="4" fontId="16" fillId="108" borderId="144" applyNumberFormat="0" applyProtection="0">
      <alignment horizontal="right" vertical="center"/>
    </xf>
    <xf numFmtId="4" fontId="16" fillId="109" borderId="144" applyNumberFormat="0" applyProtection="0">
      <alignment horizontal="right" vertical="center"/>
    </xf>
    <xf numFmtId="4" fontId="16" fillId="110" borderId="144" applyNumberFormat="0" applyProtection="0">
      <alignment horizontal="right" vertical="center"/>
    </xf>
    <xf numFmtId="4" fontId="16" fillId="111" borderId="144" applyNumberFormat="0" applyProtection="0">
      <alignment horizontal="right" vertical="center"/>
    </xf>
    <xf numFmtId="4" fontId="16" fillId="112" borderId="144" applyNumberFormat="0" applyProtection="0">
      <alignment horizontal="right" vertical="center"/>
    </xf>
    <xf numFmtId="0" fontId="20" fillId="113" borderId="144" applyNumberFormat="0" applyProtection="0">
      <alignment horizontal="left" vertical="center" indent="1"/>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0" borderId="139" applyNumberFormat="0" applyProtection="0">
      <alignment horizontal="left" vertical="center" indent="2"/>
    </xf>
    <xf numFmtId="0" fontId="20" fillId="49"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2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102"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1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84" borderId="139" applyNumberFormat="0">
      <protection locked="0"/>
    </xf>
    <xf numFmtId="0" fontId="20" fillId="84" borderId="139" applyNumberFormat="0">
      <protection locked="0"/>
    </xf>
    <xf numFmtId="0" fontId="20" fillId="84" borderId="139" applyNumberFormat="0">
      <protection locked="0"/>
    </xf>
    <xf numFmtId="0" fontId="20" fillId="84" borderId="139" applyNumberFormat="0">
      <protection locked="0"/>
    </xf>
    <xf numFmtId="4" fontId="16" fillId="40" borderId="144" applyNumberFormat="0" applyProtection="0">
      <alignment vertical="center"/>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16" fillId="40" borderId="144" applyNumberFormat="0" applyProtection="0">
      <alignment horizontal="left" vertical="center" indent="1"/>
    </xf>
    <xf numFmtId="4" fontId="23" fillId="0" borderId="139" applyNumberFormat="0" applyProtection="0">
      <alignment horizontal="right" vertical="center" wrapText="1"/>
    </xf>
    <xf numFmtId="0" fontId="25" fillId="44" borderId="147" applyNumberFormat="0" applyProtection="0">
      <alignment horizontal="center" vertical="top" wrapText="1"/>
    </xf>
    <xf numFmtId="4" fontId="23" fillId="0" borderId="139" applyNumberFormat="0" applyProtection="0">
      <alignment horizontal="right" vertical="center" wrapText="1"/>
    </xf>
    <xf numFmtId="4" fontId="24" fillId="0" borderId="139" applyNumberFormat="0" applyProtection="0">
      <alignment horizontal="right" vertical="center" wrapText="1"/>
    </xf>
    <xf numFmtId="4" fontId="16" fillId="0" borderId="144" applyNumberFormat="0" applyProtection="0">
      <alignment horizontal="right" vertical="center"/>
    </xf>
    <xf numFmtId="4" fontId="16" fillId="0" borderId="144" applyNumberFormat="0" applyProtection="0">
      <alignment horizontal="right" vertical="center"/>
    </xf>
    <xf numFmtId="0" fontId="25" fillId="43" borderId="147" applyNumberFormat="0" applyProtection="0">
      <alignment horizontal="center" vertical="center" wrapTex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0" fontId="20" fillId="0" borderId="144" applyNumberFormat="0" applyProtection="0">
      <alignment horizontal="left" vertical="center" indent="1"/>
    </xf>
    <xf numFmtId="0" fontId="20" fillId="0" borderId="144" applyNumberFormat="0" applyProtection="0">
      <alignment horizontal="left" vertical="center" indent="1"/>
    </xf>
    <xf numFmtId="4" fontId="23" fillId="0" borderId="147" applyNumberFormat="0" applyProtection="0">
      <alignment horizontal="right" vertical="center" wrapText="1"/>
    </xf>
    <xf numFmtId="0" fontId="25" fillId="43" borderId="139" applyNumberFormat="0" applyProtection="0">
      <alignment horizontal="center" vertical="center" wrapText="1"/>
    </xf>
    <xf numFmtId="0" fontId="20" fillId="0" borderId="144" applyNumberFormat="0" applyProtection="0">
      <alignment horizontal="left" vertical="center" indent="1"/>
    </xf>
    <xf numFmtId="0" fontId="20" fillId="0" borderId="144" applyNumberFormat="0" applyProtection="0">
      <alignment horizontal="left" vertical="center" indent="1"/>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45" fillId="117" borderId="144" applyNumberFormat="0" applyProtection="0">
      <alignment horizontal="right" vertical="center"/>
    </xf>
    <xf numFmtId="0" fontId="24" fillId="0" borderId="147" applyNumberFormat="0" applyProtection="0">
      <alignment horizontal="left" vertical="center" indent="2"/>
    </xf>
    <xf numFmtId="4" fontId="16" fillId="34" borderId="147" applyNumberFormat="0" applyProtection="0">
      <alignment horizontal="left" vertical="center" indent="1"/>
    </xf>
    <xf numFmtId="4" fontId="17" fillId="33" borderId="147" applyNumberFormat="0" applyProtection="0">
      <alignment horizontal="left" vertical="center" indent="1"/>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4" fontId="25" fillId="22" borderId="147" applyNumberFormat="0" applyProtection="0">
      <alignment horizontal="left" vertical="center"/>
    </xf>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73" fillId="0" borderId="145" applyNumberFormat="0" applyFill="0" applyAlignment="0" applyProtection="0"/>
    <xf numFmtId="0" fontId="73" fillId="0" borderId="145" applyNumberFormat="0" applyFill="0" applyAlignment="0" applyProtection="0"/>
    <xf numFmtId="0" fontId="73" fillId="0" borderId="145" applyNumberFormat="0" applyFill="0" applyAlignment="0" applyProtection="0"/>
    <xf numFmtId="204" fontId="20" fillId="0" borderId="146">
      <protection locked="0"/>
    </xf>
    <xf numFmtId="204" fontId="20" fillId="0" borderId="146">
      <protection locked="0"/>
    </xf>
    <xf numFmtId="0" fontId="73" fillId="0" borderId="145" applyNumberFormat="0" applyFill="0" applyAlignment="0" applyProtection="0"/>
    <xf numFmtId="0" fontId="20" fillId="89" borderId="155"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68" fillId="89" borderId="155" applyNumberFormat="0" applyFon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4" fontId="55" fillId="104" borderId="147" applyNumberFormat="0" applyProtection="0">
      <alignment horizontal="right" vertical="center" wrapText="1"/>
    </xf>
    <xf numFmtId="4" fontId="55" fillId="104" borderId="147" applyNumberFormat="0" applyProtection="0">
      <alignment horizontal="right" vertical="center" wrapText="1"/>
    </xf>
    <xf numFmtId="4" fontId="16" fillId="0" borderId="156" applyNumberFormat="0" applyProtection="0">
      <alignment vertical="center"/>
    </xf>
    <xf numFmtId="4" fontId="16" fillId="0" borderId="156" applyNumberFormat="0" applyProtection="0">
      <alignment vertical="center"/>
    </xf>
    <xf numFmtId="4" fontId="16" fillId="0" borderId="156" applyNumberFormat="0" applyProtection="0">
      <alignment horizontal="left" vertical="center" indent="1"/>
    </xf>
    <xf numFmtId="4" fontId="16" fillId="19" borderId="156" applyNumberFormat="0" applyProtection="0">
      <alignment horizontal="left" vertical="center" indent="1"/>
    </xf>
    <xf numFmtId="4" fontId="25" fillId="22" borderId="151" applyNumberFormat="0" applyProtection="0">
      <alignment horizontal="left" vertical="center"/>
    </xf>
    <xf numFmtId="0" fontId="20" fillId="0" borderId="156" applyNumberFormat="0" applyProtection="0">
      <alignment horizontal="left" vertical="center" indent="1"/>
    </xf>
    <xf numFmtId="4" fontId="16" fillId="2" borderId="156" applyNumberFormat="0" applyProtection="0">
      <alignment horizontal="right" vertical="center"/>
    </xf>
    <xf numFmtId="4" fontId="16" fillId="106" borderId="156" applyNumberFormat="0" applyProtection="0">
      <alignment horizontal="right" vertical="center"/>
    </xf>
    <xf numFmtId="4" fontId="16" fillId="42" borderId="156" applyNumberFormat="0" applyProtection="0">
      <alignment horizontal="right" vertical="center"/>
    </xf>
    <xf numFmtId="4" fontId="16" fillId="107" borderId="156" applyNumberFormat="0" applyProtection="0">
      <alignment horizontal="right" vertical="center"/>
    </xf>
    <xf numFmtId="4" fontId="16" fillId="108" borderId="156" applyNumberFormat="0" applyProtection="0">
      <alignment horizontal="right" vertical="center"/>
    </xf>
    <xf numFmtId="4" fontId="16" fillId="109" borderId="156" applyNumberFormat="0" applyProtection="0">
      <alignment horizontal="right" vertical="center"/>
    </xf>
    <xf numFmtId="4" fontId="16" fillId="110" borderId="156" applyNumberFormat="0" applyProtection="0">
      <alignment horizontal="right" vertical="center"/>
    </xf>
    <xf numFmtId="4" fontId="16" fillId="111" borderId="156" applyNumberFormat="0" applyProtection="0">
      <alignment horizontal="right" vertical="center"/>
    </xf>
    <xf numFmtId="4" fontId="16" fillId="112" borderId="156" applyNumberFormat="0" applyProtection="0">
      <alignment horizontal="right" vertical="center"/>
    </xf>
    <xf numFmtId="0" fontId="20" fillId="113" borderId="156" applyNumberFormat="0" applyProtection="0">
      <alignment horizontal="left" vertical="center" indent="1"/>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0" borderId="151" applyNumberFormat="0" applyProtection="0">
      <alignment horizontal="left" vertical="center" indent="2"/>
    </xf>
    <xf numFmtId="0" fontId="20" fillId="49"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2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102"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1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84" borderId="151" applyNumberFormat="0">
      <protection locked="0"/>
    </xf>
    <xf numFmtId="0" fontId="20" fillId="84" borderId="151" applyNumberFormat="0">
      <protection locked="0"/>
    </xf>
    <xf numFmtId="0" fontId="20" fillId="84" borderId="151" applyNumberFormat="0">
      <protection locked="0"/>
    </xf>
    <xf numFmtId="0" fontId="20" fillId="84" borderId="151" applyNumberFormat="0">
      <protection locked="0"/>
    </xf>
    <xf numFmtId="4" fontId="16" fillId="40" borderId="156" applyNumberFormat="0" applyProtection="0">
      <alignment vertical="center"/>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16" fillId="40" borderId="156" applyNumberFormat="0" applyProtection="0">
      <alignment horizontal="left" vertical="center" indent="1"/>
    </xf>
    <xf numFmtId="4" fontId="23" fillId="0" borderId="151" applyNumberFormat="0" applyProtection="0">
      <alignment horizontal="right" vertical="center" wrapText="1"/>
    </xf>
    <xf numFmtId="4" fontId="23" fillId="0" borderId="151" applyNumberFormat="0" applyProtection="0">
      <alignment horizontal="right" vertical="center" wrapText="1"/>
    </xf>
    <xf numFmtId="4" fontId="24" fillId="0" borderId="151" applyNumberFormat="0" applyProtection="0">
      <alignment horizontal="right" vertical="center" wrapText="1"/>
    </xf>
    <xf numFmtId="4" fontId="16" fillId="0" borderId="156" applyNumberFormat="0" applyProtection="0">
      <alignment horizontal="right" vertical="center"/>
    </xf>
    <xf numFmtId="4" fontId="16" fillId="0" borderId="156"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0" borderId="156" applyNumberFormat="0" applyProtection="0">
      <alignment horizontal="left" vertical="center" indent="1"/>
    </xf>
    <xf numFmtId="0" fontId="20" fillId="0" borderId="156" applyNumberFormat="0" applyProtection="0">
      <alignment horizontal="left" vertical="center" indent="1"/>
    </xf>
    <xf numFmtId="0" fontId="25" fillId="43" borderId="151" applyNumberFormat="0" applyProtection="0">
      <alignment horizontal="center" vertical="center" wrapText="1"/>
    </xf>
    <xf numFmtId="0" fontId="20" fillId="0" borderId="156" applyNumberFormat="0" applyProtection="0">
      <alignment horizontal="left" vertical="center" indent="1"/>
    </xf>
    <xf numFmtId="0" fontId="20" fillId="0" borderId="156" applyNumberFormat="0" applyProtection="0">
      <alignment horizontal="left" vertical="center" indent="1"/>
    </xf>
    <xf numFmtId="4" fontId="45" fillId="117" borderId="156" applyNumberFormat="0" applyProtection="0">
      <alignment horizontal="right" vertic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0" fontId="73" fillId="0" borderId="157" applyNumberFormat="0" applyFill="0" applyAlignment="0" applyProtection="0"/>
    <xf numFmtId="0" fontId="73" fillId="0" borderId="157" applyNumberFormat="0" applyFill="0" applyAlignment="0" applyProtection="0"/>
    <xf numFmtId="0" fontId="73" fillId="0" borderId="157" applyNumberFormat="0" applyFill="0" applyAlignment="0" applyProtection="0"/>
    <xf numFmtId="204" fontId="20" fillId="0" borderId="158">
      <protection locked="0"/>
    </xf>
    <xf numFmtId="204" fontId="20" fillId="0" borderId="158">
      <protection locked="0"/>
    </xf>
    <xf numFmtId="0" fontId="73" fillId="0" borderId="157" applyNumberFormat="0" applyFill="0" applyAlignment="0" applyProtection="0"/>
    <xf numFmtId="4" fontId="31" fillId="19" borderId="173" applyNumberFormat="0" applyProtection="0">
      <alignment vertical="center"/>
    </xf>
    <xf numFmtId="0" fontId="17" fillId="19" borderId="173" applyNumberFormat="0" applyProtection="0">
      <alignment horizontal="left" vertical="top" indent="1"/>
    </xf>
    <xf numFmtId="4" fontId="16" fillId="24" borderId="173" applyNumberFormat="0" applyProtection="0">
      <alignment horizontal="right" vertical="center"/>
    </xf>
    <xf numFmtId="4" fontId="16" fillId="25" borderId="173" applyNumberFormat="0" applyProtection="0">
      <alignment horizontal="right" vertical="center"/>
    </xf>
    <xf numFmtId="4" fontId="16" fillId="26" borderId="173" applyNumberFormat="0" applyProtection="0">
      <alignment horizontal="right" vertical="center"/>
    </xf>
    <xf numFmtId="4" fontId="16" fillId="27" borderId="173" applyNumberFormat="0" applyProtection="0">
      <alignment horizontal="right" vertical="center"/>
    </xf>
    <xf numFmtId="4" fontId="16" fillId="28" borderId="173" applyNumberFormat="0" applyProtection="0">
      <alignment horizontal="right" vertical="center"/>
    </xf>
    <xf numFmtId="4" fontId="16" fillId="29" borderId="173" applyNumberFormat="0" applyProtection="0">
      <alignment horizontal="right" vertical="center"/>
    </xf>
    <xf numFmtId="4" fontId="16" fillId="30" borderId="173" applyNumberFormat="0" applyProtection="0">
      <alignment horizontal="right" vertical="center"/>
    </xf>
    <xf numFmtId="4" fontId="16" fillId="31" borderId="173" applyNumberFormat="0" applyProtection="0">
      <alignment horizontal="right" vertical="center"/>
    </xf>
    <xf numFmtId="4" fontId="16" fillId="32" borderId="173" applyNumberFormat="0" applyProtection="0">
      <alignment horizontal="right" vertical="center"/>
    </xf>
    <xf numFmtId="4" fontId="16" fillId="36" borderId="173" applyNumberFormat="0" applyProtection="0">
      <alignment horizontal="right" vertical="center"/>
    </xf>
    <xf numFmtId="0" fontId="20" fillId="35" borderId="173" applyNumberFormat="0" applyProtection="0">
      <alignment horizontal="left" vertical="top" indent="1"/>
    </xf>
    <xf numFmtId="0" fontId="20" fillId="38" borderId="173" applyNumberFormat="0" applyProtection="0">
      <alignment horizontal="left" vertical="top" indent="1"/>
    </xf>
    <xf numFmtId="0" fontId="20" fillId="39" borderId="173" applyNumberFormat="0" applyProtection="0">
      <alignment horizontal="left" vertical="top" indent="1"/>
    </xf>
    <xf numFmtId="0" fontId="20" fillId="3" borderId="173" applyNumberFormat="0" applyProtection="0">
      <alignment horizontal="left" vertical="top" indent="1"/>
    </xf>
    <xf numFmtId="4" fontId="16" fillId="40" borderId="173" applyNumberFormat="0" applyProtection="0">
      <alignment vertical="center"/>
    </xf>
    <xf numFmtId="4" fontId="36" fillId="40" borderId="173" applyNumberFormat="0" applyProtection="0">
      <alignment vertical="center"/>
    </xf>
    <xf numFmtId="0" fontId="16" fillId="40" borderId="173" applyNumberFormat="0" applyProtection="0">
      <alignment horizontal="left" vertical="top" indent="1"/>
    </xf>
    <xf numFmtId="4" fontId="36" fillId="41" borderId="173" applyNumberFormat="0" applyProtection="0">
      <alignment horizontal="right" vertical="center"/>
    </xf>
    <xf numFmtId="4" fontId="45" fillId="41" borderId="235" applyNumberFormat="0" applyProtection="0">
      <alignment horizontal="right" vertical="center"/>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45" fillId="41" borderId="173" applyNumberFormat="0" applyProtection="0">
      <alignment horizontal="right" vertical="center"/>
    </xf>
    <xf numFmtId="0" fontId="3" fillId="0" borderId="0"/>
    <xf numFmtId="44" fontId="3" fillId="0" borderId="0" applyFont="0" applyFill="0" applyBorder="0" applyAlignment="0" applyProtection="0"/>
    <xf numFmtId="0" fontId="20" fillId="38" borderId="235" applyNumberFormat="0" applyProtection="0">
      <alignment horizontal="left" vertical="top" indent="1"/>
    </xf>
    <xf numFmtId="4" fontId="16" fillId="30" borderId="235" applyNumberFormat="0" applyProtection="0">
      <alignment horizontal="right" vertical="center"/>
    </xf>
    <xf numFmtId="4" fontId="16" fillId="36" borderId="235" applyNumberFormat="0" applyProtection="0">
      <alignment horizontal="right" vertical="center"/>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4" fontId="25" fillId="22" borderId="176" applyNumberFormat="0" applyProtection="0">
      <alignment horizontal="left" vertical="center"/>
    </xf>
    <xf numFmtId="4" fontId="16" fillId="31" borderId="175" applyNumberFormat="0" applyProtection="0">
      <alignment horizontal="right" vertical="center"/>
    </xf>
    <xf numFmtId="0" fontId="20" fillId="39" borderId="175" applyNumberFormat="0" applyProtection="0">
      <alignment horizontal="left" vertical="top" inden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4" fontId="30" fillId="18" borderId="176" applyNumberFormat="0" applyProtection="0">
      <alignment horizontal="right" vertical="center" wrapText="1"/>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0" fontId="3" fillId="0" borderId="0"/>
    <xf numFmtId="44" fontId="3" fillId="0" borderId="0" applyFont="0" applyFill="0" applyBorder="0" applyAlignment="0" applyProtection="0"/>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0" fontId="3" fillId="0" borderId="0"/>
    <xf numFmtId="44" fontId="3" fillId="0" borderId="0" applyFont="0" applyFill="0" applyBorder="0" applyAlignment="0" applyProtection="0"/>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0" fontId="3" fillId="0" borderId="0"/>
    <xf numFmtId="0" fontId="3" fillId="0" borderId="0"/>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0" fontId="3" fillId="0" borderId="0"/>
    <xf numFmtId="0" fontId="3" fillId="0" borderId="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25" fillId="22" borderId="139"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4" fillId="0" borderId="139" applyNumberFormat="0" applyProtection="0">
      <alignment horizontal="left" vertical="center" indent="2"/>
    </xf>
    <xf numFmtId="0" fontId="20" fillId="35" borderId="175" applyNumberFormat="0" applyProtection="0">
      <alignment horizontal="left" vertical="top" indent="1"/>
    </xf>
    <xf numFmtId="0" fontId="24" fillId="0" borderId="139" applyNumberFormat="0" applyProtection="0">
      <alignment horizontal="left" vertical="center" indent="2"/>
    </xf>
    <xf numFmtId="0" fontId="20" fillId="38" borderId="175" applyNumberFormat="0" applyProtection="0">
      <alignment horizontal="left" vertical="top" indent="1"/>
    </xf>
    <xf numFmtId="0" fontId="24" fillId="0" borderId="139" applyNumberFormat="0" applyProtection="0">
      <alignment horizontal="left" vertical="center" indent="2"/>
    </xf>
    <xf numFmtId="0" fontId="20" fillId="39" borderId="175" applyNumberFormat="0" applyProtection="0">
      <alignment horizontal="left" vertical="top" indent="1"/>
    </xf>
    <xf numFmtId="0" fontId="24" fillId="0" borderId="139"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39" applyNumberFormat="0">
      <protection locked="0"/>
    </xf>
    <xf numFmtId="0" fontId="3" fillId="0" borderId="0"/>
    <xf numFmtId="0" fontId="3" fillId="0" borderId="0"/>
    <xf numFmtId="4" fontId="25" fillId="22" borderId="176" applyNumberFormat="0" applyProtection="0">
      <alignment horizontal="left" vertical="center"/>
    </xf>
    <xf numFmtId="0" fontId="24" fillId="0" borderId="176" applyNumberFormat="0" applyProtection="0">
      <alignment horizontal="left" vertical="center" indent="2"/>
    </xf>
    <xf numFmtId="4" fontId="30" fillId="18" borderId="176" applyNumberFormat="0" applyProtection="0">
      <alignment horizontal="right" vertical="center" wrapText="1"/>
    </xf>
    <xf numFmtId="4" fontId="16" fillId="31" borderId="175" applyNumberFormat="0" applyProtection="0">
      <alignment horizontal="right" vertical="center"/>
    </xf>
    <xf numFmtId="0" fontId="20" fillId="39" borderId="175" applyNumberFormat="0" applyProtection="0">
      <alignment horizontal="left" vertical="top" indent="1"/>
    </xf>
    <xf numFmtId="0" fontId="20" fillId="84" borderId="176" applyNumberFormat="0">
      <protection locked="0"/>
    </xf>
    <xf numFmtId="4" fontId="25" fillId="22" borderId="176" applyNumberFormat="0" applyProtection="0">
      <alignment horizontal="left" vertical="center"/>
    </xf>
    <xf numFmtId="4" fontId="30" fillId="18" borderId="176" applyNumberFormat="0" applyProtection="0">
      <alignment horizontal="right" vertical="center" wrapTex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16" fillId="34" borderId="176" applyNumberFormat="0" applyProtection="0">
      <alignment horizontal="left" vertical="center" indent="1"/>
    </xf>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0" fontId="25" fillId="44" borderId="176" applyNumberFormat="0" applyProtection="0">
      <alignment horizontal="center" vertical="top" wrapText="1"/>
    </xf>
    <xf numFmtId="0" fontId="25" fillId="43" borderId="176" applyNumberFormat="0" applyProtection="0">
      <alignment horizontal="center" vertical="center" wrapText="1"/>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23" fillId="0" borderId="176" applyNumberFormat="0" applyProtection="0">
      <alignment horizontal="right" vertical="center" wrapText="1"/>
    </xf>
    <xf numFmtId="4" fontId="16" fillId="24" borderId="175" applyNumberFormat="0" applyProtection="0">
      <alignment horizontal="right" vertical="center"/>
    </xf>
    <xf numFmtId="4" fontId="30" fillId="18" borderId="176" applyNumberFormat="0" applyProtection="0">
      <alignment horizontal="right" vertical="center" wrapTex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4" fontId="30" fillId="18" borderId="176" applyNumberFormat="0" applyProtection="0">
      <alignment horizontal="left" vertical="center" indent="1"/>
    </xf>
    <xf numFmtId="4" fontId="17" fillId="33" borderId="176" applyNumberFormat="0" applyProtection="0">
      <alignment horizontal="left" vertical="center" indent="1"/>
    </xf>
    <xf numFmtId="0" fontId="3" fillId="0" borderId="0"/>
    <xf numFmtId="0" fontId="3" fillId="0" borderId="0"/>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0" fontId="3" fillId="0" borderId="0"/>
    <xf numFmtId="0" fontId="3" fillId="0" borderId="0"/>
    <xf numFmtId="4" fontId="23" fillId="0" borderId="176"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175" applyNumberFormat="0" applyProtection="0">
      <alignment vertical="center"/>
    </xf>
    <xf numFmtId="4" fontId="30" fillId="18" borderId="176" applyNumberFormat="0" applyProtection="0">
      <alignment horizontal="left" vertical="center" indent="1"/>
    </xf>
    <xf numFmtId="0" fontId="17" fillId="19" borderId="175" applyNumberFormat="0" applyProtection="0">
      <alignment horizontal="left" vertical="top" indent="1"/>
    </xf>
    <xf numFmtId="4" fontId="25" fillId="22" borderId="176"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76" applyNumberFormat="0" applyProtection="0">
      <alignment horizontal="left" vertical="center" indent="1"/>
    </xf>
    <xf numFmtId="4" fontId="16" fillId="34" borderId="176" applyNumberFormat="0" applyProtection="0">
      <alignment horizontal="left" vertical="center" indent="1"/>
    </xf>
    <xf numFmtId="4" fontId="16" fillId="36" borderId="175" applyNumberFormat="0" applyProtection="0">
      <alignment horizontal="right" vertical="center"/>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4" fontId="23" fillId="0" borderId="176"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139" applyNumberFormat="0" applyProtection="0">
      <alignment horizontal="left" vertical="center" indent="1"/>
    </xf>
    <xf numFmtId="4" fontId="23" fillId="0" borderId="139"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3" fillId="0" borderId="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0" fontId="135" fillId="91" borderId="23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4" fontId="23" fillId="0" borderId="186" applyNumberFormat="0" applyProtection="0">
      <alignment horizontal="left" vertical="center" indent="1"/>
    </xf>
    <xf numFmtId="4" fontId="23" fillId="0" borderId="186" applyNumberFormat="0" applyProtection="0">
      <alignment horizontal="left" vertical="center"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4" fontId="16" fillId="36" borderId="235" applyNumberFormat="0" applyProtection="0">
      <alignment horizontal="right" vertical="center"/>
    </xf>
    <xf numFmtId="4" fontId="16" fillId="34" borderId="186" applyNumberFormat="0" applyProtection="0">
      <alignment horizontal="left" vertical="center" indent="1"/>
    </xf>
    <xf numFmtId="4" fontId="17" fillId="33" borderId="186" applyNumberFormat="0" applyProtection="0">
      <alignment horizontal="left" vertical="center"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4" fontId="25" fillId="22" borderId="186" applyNumberFormat="0" applyProtection="0">
      <alignment horizontal="left" vertical="center"/>
    </xf>
    <xf numFmtId="0" fontId="17" fillId="19" borderId="235" applyNumberFormat="0" applyProtection="0">
      <alignment horizontal="left" vertical="top" indent="1"/>
    </xf>
    <xf numFmtId="4" fontId="30" fillId="18" borderId="186" applyNumberFormat="0" applyProtection="0">
      <alignment horizontal="left" vertical="center" indent="1"/>
    </xf>
    <xf numFmtId="4" fontId="31" fillId="19" borderId="235" applyNumberFormat="0" applyProtection="0">
      <alignmen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7" fillId="33" borderId="186" applyNumberFormat="0" applyProtection="0">
      <alignment horizontal="left" vertical="center" indent="1"/>
    </xf>
    <xf numFmtId="4" fontId="30" fillId="18" borderId="186"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4" fontId="16" fillId="24" borderId="235" applyNumberFormat="0" applyProtection="0">
      <alignment horizontal="right" vertical="center"/>
    </xf>
    <xf numFmtId="4" fontId="23" fillId="0" borderId="186" applyNumberFormat="0" applyProtection="0">
      <alignment horizontal="right" vertical="center" wrapText="1"/>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0" fontId="25" fillId="43" borderId="186" applyNumberFormat="0" applyProtection="0">
      <alignment horizontal="center" vertical="center" wrapText="1"/>
    </xf>
    <xf numFmtId="0" fontId="25" fillId="44" borderId="186" applyNumberFormat="0" applyProtection="0">
      <alignment horizontal="center" vertical="top" wrapText="1"/>
    </xf>
    <xf numFmtId="4" fontId="16" fillId="32" borderId="235" applyNumberFormat="0" applyProtection="0">
      <alignment horizontal="right" vertical="center"/>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6" borderId="235" applyNumberFormat="0" applyProtection="0">
      <alignment horizontal="right" vertical="center"/>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4" fontId="30" fillId="18" borderId="186" applyNumberFormat="0" applyProtection="0">
      <alignment horizontal="left" vertical="center" indent="1"/>
    </xf>
    <xf numFmtId="4" fontId="16" fillId="34"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25" fillId="22" borderId="186" applyNumberFormat="0" applyProtection="0">
      <alignment horizontal="left" vertical="center"/>
    </xf>
    <xf numFmtId="0" fontId="20" fillId="84" borderId="186" applyNumberFormat="0">
      <protection locked="0"/>
    </xf>
    <xf numFmtId="0" fontId="20" fillId="39" borderId="235" applyNumberFormat="0" applyProtection="0">
      <alignment horizontal="left" vertical="top" indent="1"/>
    </xf>
    <xf numFmtId="4" fontId="16" fillId="31" borderId="235" applyNumberFormat="0" applyProtection="0">
      <alignment horizontal="right" vertical="center"/>
    </xf>
    <xf numFmtId="0" fontId="24" fillId="0" borderId="186" applyNumberFormat="0" applyProtection="0">
      <alignment horizontal="left" vertical="center" indent="2"/>
    </xf>
    <xf numFmtId="4" fontId="25" fillId="22" borderId="186" applyNumberFormat="0" applyProtection="0">
      <alignment horizontal="left" vertical="center"/>
    </xf>
    <xf numFmtId="0" fontId="3" fillId="0" borderId="0"/>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0" fontId="3" fillId="0" borderId="0"/>
    <xf numFmtId="4" fontId="16" fillId="27" borderId="235" applyNumberFormat="0" applyProtection="0">
      <alignment horizontal="right" vertical="center"/>
    </xf>
    <xf numFmtId="0" fontId="3" fillId="0" borderId="0"/>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1" borderId="235" applyNumberFormat="0" applyProtection="0">
      <alignment horizontal="right" vertical="center"/>
    </xf>
    <xf numFmtId="4" fontId="16" fillId="32" borderId="235" applyNumberFormat="0" applyProtection="0">
      <alignment horizontal="right" vertical="center"/>
    </xf>
    <xf numFmtId="0" fontId="3" fillId="0" borderId="0"/>
    <xf numFmtId="0" fontId="3" fillId="0" borderId="0"/>
    <xf numFmtId="0" fontId="3" fillId="0" borderId="0"/>
    <xf numFmtId="4" fontId="16" fillId="36"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35" borderId="235"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8" borderId="235" applyNumberFormat="0" applyProtection="0">
      <alignment horizontal="left" vertical="top" indent="1"/>
    </xf>
    <xf numFmtId="0" fontId="3" fillId="0" borderId="0"/>
    <xf numFmtId="0" fontId="3" fillId="0" borderId="0"/>
    <xf numFmtId="0" fontId="20" fillId="39" borderId="235" applyNumberFormat="0" applyProtection="0">
      <alignment horizontal="left" vertical="top" indent="1"/>
    </xf>
    <xf numFmtId="0" fontId="3" fillId="0" borderId="0"/>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20" fillId="89" borderId="179" applyNumberFormat="0" applyFont="0" applyAlignment="0" applyProtection="0"/>
    <xf numFmtId="0" fontId="20" fillId="89" borderId="178" applyNumberFormat="0" applyFont="0" applyAlignment="0" applyProtection="0"/>
    <xf numFmtId="0" fontId="20" fillId="89" borderId="178" applyNumberFormat="0" applyFont="0" applyAlignment="0" applyProtection="0"/>
    <xf numFmtId="4" fontId="16" fillId="24" borderId="235" applyNumberFormat="0" applyProtection="0">
      <alignment horizontal="right" vertical="center"/>
    </xf>
    <xf numFmtId="0" fontId="20" fillId="89" borderId="178" applyNumberFormat="0" applyFont="0" applyAlignment="0" applyProtection="0"/>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4" fontId="31" fillId="19" borderId="235" applyNumberFormat="0" applyProtection="0">
      <alignment vertical="center"/>
    </xf>
    <xf numFmtId="0" fontId="20" fillId="89" borderId="178" applyNumberFormat="0" applyFont="0" applyAlignment="0" applyProtection="0"/>
    <xf numFmtId="0" fontId="17" fillId="19" borderId="235" applyNumberFormat="0" applyProtection="0">
      <alignment horizontal="left" vertical="top" indent="1"/>
    </xf>
    <xf numFmtId="0" fontId="20" fillId="39" borderId="235" applyNumberFormat="0" applyProtection="0">
      <alignment horizontal="left" vertical="top" indent="1"/>
    </xf>
    <xf numFmtId="4" fontId="16" fillId="31" borderId="235" applyNumberFormat="0" applyProtection="0">
      <alignment horizontal="right" vertical="center"/>
    </xf>
    <xf numFmtId="0" fontId="20" fillId="89" borderId="178"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179" applyNumberFormat="0" applyFon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39" applyNumberFormat="0" applyProtection="0">
      <alignment horizontal="right" vertical="center" wrapText="1"/>
    </xf>
    <xf numFmtId="4" fontId="55" fillId="104" borderId="139" applyNumberFormat="0" applyProtection="0">
      <alignment horizontal="right" vertical="center" wrapText="1"/>
    </xf>
    <xf numFmtId="4" fontId="16" fillId="0" borderId="180" applyNumberFormat="0" applyProtection="0">
      <alignment vertical="center"/>
    </xf>
    <xf numFmtId="4" fontId="16" fillId="0" borderId="180" applyNumberFormat="0" applyProtection="0">
      <alignment vertical="center"/>
    </xf>
    <xf numFmtId="4" fontId="16" fillId="0" borderId="180" applyNumberFormat="0" applyProtection="0">
      <alignment horizontal="left" vertical="center" indent="1"/>
    </xf>
    <xf numFmtId="4" fontId="16" fillId="19" borderId="180" applyNumberFormat="0" applyProtection="0">
      <alignment horizontal="left" vertical="center" indent="1"/>
    </xf>
    <xf numFmtId="4" fontId="25" fillId="22" borderId="176" applyNumberFormat="0" applyProtection="0">
      <alignment horizontal="left" vertical="center"/>
    </xf>
    <xf numFmtId="0" fontId="20" fillId="0" borderId="180" applyNumberFormat="0" applyProtection="0">
      <alignment horizontal="left" vertical="center" indent="1"/>
    </xf>
    <xf numFmtId="4" fontId="16" fillId="2" borderId="180" applyNumberFormat="0" applyProtection="0">
      <alignment horizontal="right" vertical="center"/>
    </xf>
    <xf numFmtId="4" fontId="16" fillId="106" borderId="180" applyNumberFormat="0" applyProtection="0">
      <alignment horizontal="right" vertical="center"/>
    </xf>
    <xf numFmtId="4" fontId="16" fillId="42" borderId="180" applyNumberFormat="0" applyProtection="0">
      <alignment horizontal="right" vertical="center"/>
    </xf>
    <xf numFmtId="4" fontId="16" fillId="107" borderId="180" applyNumberFormat="0" applyProtection="0">
      <alignment horizontal="right" vertical="center"/>
    </xf>
    <xf numFmtId="4" fontId="16" fillId="108" borderId="180" applyNumberFormat="0" applyProtection="0">
      <alignment horizontal="right" vertical="center"/>
    </xf>
    <xf numFmtId="4" fontId="16" fillId="109" borderId="180" applyNumberFormat="0" applyProtection="0">
      <alignment horizontal="right" vertical="center"/>
    </xf>
    <xf numFmtId="4" fontId="16" fillId="110" borderId="180" applyNumberFormat="0" applyProtection="0">
      <alignment horizontal="right" vertical="center"/>
    </xf>
    <xf numFmtId="4" fontId="16" fillId="111" borderId="180" applyNumberFormat="0" applyProtection="0">
      <alignment horizontal="right" vertical="center"/>
    </xf>
    <xf numFmtId="4" fontId="16" fillId="112" borderId="180" applyNumberFormat="0" applyProtection="0">
      <alignment horizontal="right" vertical="center"/>
    </xf>
    <xf numFmtId="0" fontId="20" fillId="113" borderId="180" applyNumberFormat="0" applyProtection="0">
      <alignment horizontal="left" vertical="center" indent="1"/>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0" borderId="176" applyNumberFormat="0" applyProtection="0">
      <alignment horizontal="left" vertical="center" indent="2"/>
    </xf>
    <xf numFmtId="0" fontId="20" fillId="49"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2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102"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1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84" borderId="176" applyNumberFormat="0">
      <protection locked="0"/>
    </xf>
    <xf numFmtId="0" fontId="20" fillId="84" borderId="176" applyNumberFormat="0">
      <protection locked="0"/>
    </xf>
    <xf numFmtId="0" fontId="20" fillId="84" borderId="176" applyNumberFormat="0">
      <protection locked="0"/>
    </xf>
    <xf numFmtId="0" fontId="20" fillId="84" borderId="176" applyNumberFormat="0">
      <protection locked="0"/>
    </xf>
    <xf numFmtId="4" fontId="16" fillId="40" borderId="180" applyNumberFormat="0" applyProtection="0">
      <alignment vertical="center"/>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16" fillId="40" borderId="180" applyNumberFormat="0" applyProtection="0">
      <alignment horizontal="left" vertical="center" indent="1"/>
    </xf>
    <xf numFmtId="4" fontId="23" fillId="0" borderId="176" applyNumberFormat="0" applyProtection="0">
      <alignment horizontal="right" vertical="center" wrapText="1"/>
    </xf>
    <xf numFmtId="4" fontId="23" fillId="0" borderId="176" applyNumberFormat="0" applyProtection="0">
      <alignment horizontal="right" vertical="center" wrapText="1"/>
    </xf>
    <xf numFmtId="4" fontId="24" fillId="0" borderId="176" applyNumberFormat="0" applyProtection="0">
      <alignment horizontal="right" vertical="center" wrapText="1"/>
    </xf>
    <xf numFmtId="4" fontId="16" fillId="0" borderId="180" applyNumberFormat="0" applyProtection="0">
      <alignment horizontal="right" vertical="center"/>
    </xf>
    <xf numFmtId="4" fontId="16" fillId="0" borderId="180" applyNumberFormat="0" applyProtection="0">
      <alignment horizontal="righ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3" borderId="176" applyNumberFormat="0" applyProtection="0">
      <alignment horizontal="center" vertical="center" wrapTex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4" borderId="186" applyNumberFormat="0" applyProtection="0">
      <alignment horizontal="center" vertical="top" wrapText="1"/>
    </xf>
    <xf numFmtId="0" fontId="16" fillId="40" borderId="235" applyNumberFormat="0" applyProtection="0">
      <alignment horizontal="left" vertical="top" indent="1"/>
    </xf>
    <xf numFmtId="4" fontId="45" fillId="117" borderId="180" applyNumberFormat="0" applyProtection="0">
      <alignment horizontal="right" vertical="center"/>
    </xf>
    <xf numFmtId="4" fontId="36" fillId="40" borderId="235" applyNumberFormat="0" applyProtection="0">
      <alignment vertical="center"/>
    </xf>
    <xf numFmtId="49" fontId="193" fillId="118" borderId="181"/>
    <xf numFmtId="4" fontId="16" fillId="40" borderId="235" applyNumberFormat="0" applyProtection="0">
      <alignment vertical="center"/>
    </xf>
    <xf numFmtId="0" fontId="191" fillId="37" borderId="181">
      <protection locked="0"/>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5" borderId="235" applyNumberFormat="0" applyProtection="0">
      <alignment horizontal="left" vertical="top"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73" fillId="0" borderId="182" applyNumberFormat="0" applyFill="0" applyAlignment="0" applyProtection="0"/>
    <xf numFmtId="0" fontId="73" fillId="0" borderId="182" applyNumberFormat="0" applyFill="0" applyAlignment="0" applyProtection="0"/>
    <xf numFmtId="0" fontId="73" fillId="0" borderId="182" applyNumberFormat="0" applyFill="0" applyAlignment="0" applyProtection="0"/>
    <xf numFmtId="204" fontId="20" fillId="0" borderId="183">
      <protection locked="0"/>
    </xf>
    <xf numFmtId="204" fontId="20" fillId="0" borderId="183">
      <protection locked="0"/>
    </xf>
    <xf numFmtId="0" fontId="73" fillId="0" borderId="182" applyNumberFormat="0" applyFill="0" applyAlignment="0" applyProtection="0"/>
    <xf numFmtId="0" fontId="135" fillId="129" borderId="187" applyNumberFormat="0" applyAlignment="0" applyProtection="0"/>
    <xf numFmtId="0" fontId="221" fillId="80" borderId="187" applyNumberFormat="0" applyAlignment="0" applyProtection="0"/>
    <xf numFmtId="0" fontId="20" fillId="79" borderId="188" applyNumberFormat="0" applyFont="0" applyAlignment="0" applyProtection="0"/>
    <xf numFmtId="0" fontId="183" fillId="129" borderId="189" applyNumberFormat="0" applyAlignment="0" applyProtection="0"/>
    <xf numFmtId="4" fontId="17" fillId="103" borderId="190" applyNumberFormat="0" applyProtection="0">
      <alignment vertical="center"/>
    </xf>
    <xf numFmtId="4" fontId="31" fillId="103" borderId="190" applyNumberFormat="0" applyProtection="0">
      <alignment vertical="center"/>
    </xf>
    <xf numFmtId="4" fontId="17" fillId="103" borderId="190" applyNumberFormat="0" applyProtection="0">
      <alignment horizontal="left" vertical="center" indent="1"/>
    </xf>
    <xf numFmtId="0" fontId="17" fillId="103" borderId="190" applyNumberFormat="0" applyProtection="0">
      <alignment horizontal="left" vertical="top" indent="1"/>
    </xf>
    <xf numFmtId="4" fontId="16" fillId="24"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6" borderId="190" applyNumberFormat="0" applyProtection="0">
      <alignment horizontal="right" vertical="center"/>
    </xf>
    <xf numFmtId="0" fontId="20" fillId="99" borderId="190" applyNumberFormat="0" applyProtection="0">
      <alignment horizontal="left" vertical="center" indent="1"/>
    </xf>
    <xf numFmtId="0" fontId="20" fillId="99" borderId="190" applyNumberFormat="0" applyProtection="0">
      <alignment horizontal="left" vertical="top" indent="1"/>
    </xf>
    <xf numFmtId="0" fontId="20" fillId="36" borderId="190" applyNumberFormat="0" applyProtection="0">
      <alignment horizontal="left" vertical="center" indent="1"/>
    </xf>
    <xf numFmtId="0" fontId="20" fillId="36" borderId="190" applyNumberFormat="0" applyProtection="0">
      <alignment horizontal="left" vertical="top" indent="1"/>
    </xf>
    <xf numFmtId="0" fontId="20" fillId="94" borderId="190" applyNumberFormat="0" applyProtection="0">
      <alignment horizontal="left" vertical="center" indent="1"/>
    </xf>
    <xf numFmtId="0" fontId="20" fillId="94" borderId="190" applyNumberFormat="0" applyProtection="0">
      <alignment horizontal="left" vertical="top" indent="1"/>
    </xf>
    <xf numFmtId="0" fontId="20" fillId="41" borderId="190" applyNumberFormat="0" applyProtection="0">
      <alignment horizontal="left" vertical="center" indent="1"/>
    </xf>
    <xf numFmtId="0" fontId="20" fillId="41" borderId="190" applyNumberFormat="0" applyProtection="0">
      <alignment horizontal="left" vertical="top" indent="1"/>
    </xf>
    <xf numFmtId="0" fontId="20" fillId="84" borderId="186" applyNumberFormat="0">
      <protection locked="0"/>
    </xf>
    <xf numFmtId="4" fontId="16" fillId="89" borderId="190" applyNumberFormat="0" applyProtection="0">
      <alignment vertical="center"/>
    </xf>
    <xf numFmtId="4" fontId="36" fillId="89" borderId="190" applyNumberFormat="0" applyProtection="0">
      <alignment vertical="center"/>
    </xf>
    <xf numFmtId="4" fontId="16" fillId="89" borderId="190" applyNumberFormat="0" applyProtection="0">
      <alignment horizontal="left" vertical="center" indent="1"/>
    </xf>
    <xf numFmtId="0" fontId="16" fillId="89" borderId="190" applyNumberFormat="0" applyProtection="0">
      <alignment horizontal="left" vertical="top" indent="1"/>
    </xf>
    <xf numFmtId="4" fontId="16" fillId="41" borderId="190" applyNumberFormat="0" applyProtection="0">
      <alignment horizontal="right" vertical="center"/>
    </xf>
    <xf numFmtId="4" fontId="36" fillId="41" borderId="190" applyNumberFormat="0" applyProtection="0">
      <alignment horizontal="right" vertical="center"/>
    </xf>
    <xf numFmtId="4" fontId="16" fillId="36" borderId="190" applyNumberFormat="0" applyProtection="0">
      <alignment horizontal="left" vertical="center" indent="1"/>
    </xf>
    <xf numFmtId="0" fontId="16" fillId="36" borderId="190" applyNumberFormat="0" applyProtection="0">
      <alignment horizontal="left" vertical="top" indent="1"/>
    </xf>
    <xf numFmtId="4" fontId="45" fillId="41" borderId="190" applyNumberFormat="0" applyProtection="0">
      <alignment horizontal="right" vertical="center"/>
    </xf>
    <xf numFmtId="0" fontId="73" fillId="0" borderId="191" applyNumberFormat="0" applyFill="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 fontId="23" fillId="0" borderId="186" applyNumberFormat="0" applyProtection="0">
      <alignment horizontal="left" vertical="center" indent="1"/>
    </xf>
    <xf numFmtId="4" fontId="55" fillId="104" borderId="186" applyNumberFormat="0" applyProtection="0">
      <alignment horizontal="right" vertical="center" wrapTex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0" borderId="202" applyNumberFormat="0" applyProtection="0">
      <alignment horizontal="left" vertical="top" indent="1"/>
    </xf>
    <xf numFmtId="4" fontId="36" fillId="40" borderId="202" applyNumberFormat="0" applyProtection="0">
      <alignment vertical="center"/>
    </xf>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4" fontId="16" fillId="29" borderId="20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0" fontId="3" fillId="5" borderId="18" applyNumberFormat="0" applyFont="0" applyAlignment="0" applyProtection="0"/>
    <xf numFmtId="4" fontId="16" fillId="27"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0" fontId="25" fillId="43" borderId="192" applyNumberFormat="0" applyProtection="0">
      <alignment horizontal="center" vertical="center"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23" fillId="0" borderId="186"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0" borderId="0"/>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23" fillId="0" borderId="195" applyNumberFormat="0" applyProtection="0">
      <alignment horizontal="left" vertical="center" indent="1"/>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3" borderId="203" applyNumberFormat="0" applyProtection="0">
      <alignment horizontal="center" vertical="center"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3" fillId="0" borderId="0"/>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3" fillId="0" borderId="0"/>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0" fontId="20" fillId="89" borderId="197" applyNumberFormat="0" applyFont="0" applyAlignment="0" applyProtection="0"/>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0" fontId="20" fillId="89" borderId="196" applyNumberFormat="0" applyFont="0" applyAlignment="0" applyProtection="0"/>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20" fillId="89" borderId="196" applyNumberFormat="0" applyFont="0" applyAlignment="0" applyProtection="0"/>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20" fillId="89" borderId="196" applyNumberFormat="0" applyFont="0" applyAlignment="0" applyProtection="0"/>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0" fontId="20" fillId="89" borderId="196" applyNumberFormat="0" applyFont="0" applyAlignment="0" applyProtection="0"/>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20" fillId="89" borderId="196" applyNumberFormat="0" applyFont="0" applyAlignment="0" applyProtection="0"/>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0" fontId="68" fillId="89" borderId="197" applyNumberFormat="0" applyFon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95" applyNumberFormat="0" applyProtection="0">
      <alignment horizontal="right" vertical="center" wrapText="1"/>
    </xf>
    <xf numFmtId="4" fontId="55" fillId="104" borderId="195" applyNumberFormat="0" applyProtection="0">
      <alignment horizontal="right" vertical="center" wrapText="1"/>
    </xf>
    <xf numFmtId="4" fontId="16" fillId="0" borderId="198" applyNumberFormat="0" applyProtection="0">
      <alignment vertical="center"/>
    </xf>
    <xf numFmtId="4" fontId="16" fillId="0" borderId="198" applyNumberFormat="0" applyProtection="0">
      <alignment vertical="center"/>
    </xf>
    <xf numFmtId="4" fontId="16" fillId="0" borderId="198" applyNumberFormat="0" applyProtection="0">
      <alignment horizontal="left" vertical="center" indent="1"/>
    </xf>
    <xf numFmtId="4" fontId="16" fillId="19" borderId="198" applyNumberFormat="0" applyProtection="0">
      <alignment horizontal="left" vertical="center" indent="1"/>
    </xf>
    <xf numFmtId="4" fontId="25" fillId="22" borderId="195" applyNumberFormat="0" applyProtection="0">
      <alignment horizontal="left" vertical="center"/>
    </xf>
    <xf numFmtId="0" fontId="20" fillId="0" borderId="198" applyNumberFormat="0" applyProtection="0">
      <alignment horizontal="left" vertical="center" indent="1"/>
    </xf>
    <xf numFmtId="4" fontId="16" fillId="2" borderId="198" applyNumberFormat="0" applyProtection="0">
      <alignment horizontal="right" vertical="center"/>
    </xf>
    <xf numFmtId="4" fontId="16" fillId="106" borderId="198" applyNumberFormat="0" applyProtection="0">
      <alignment horizontal="right" vertical="center"/>
    </xf>
    <xf numFmtId="4" fontId="16" fillId="42" borderId="198" applyNumberFormat="0" applyProtection="0">
      <alignment horizontal="right" vertical="center"/>
    </xf>
    <xf numFmtId="4" fontId="16" fillId="107" borderId="198" applyNumberFormat="0" applyProtection="0">
      <alignment horizontal="right" vertical="center"/>
    </xf>
    <xf numFmtId="4" fontId="16" fillId="108" borderId="198" applyNumberFormat="0" applyProtection="0">
      <alignment horizontal="right" vertical="center"/>
    </xf>
    <xf numFmtId="4" fontId="16" fillId="109" borderId="198" applyNumberFormat="0" applyProtection="0">
      <alignment horizontal="right" vertical="center"/>
    </xf>
    <xf numFmtId="4" fontId="16" fillId="110" borderId="198" applyNumberFormat="0" applyProtection="0">
      <alignment horizontal="right" vertical="center"/>
    </xf>
    <xf numFmtId="4" fontId="16" fillId="111" borderId="198" applyNumberFormat="0" applyProtection="0">
      <alignment horizontal="right" vertical="center"/>
    </xf>
    <xf numFmtId="4" fontId="16" fillId="112" borderId="198" applyNumberFormat="0" applyProtection="0">
      <alignment horizontal="right" vertical="center"/>
    </xf>
    <xf numFmtId="0" fontId="20" fillId="113" borderId="198" applyNumberFormat="0" applyProtection="0">
      <alignment horizontal="left" vertical="center" indent="1"/>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0" borderId="195" applyNumberFormat="0" applyProtection="0">
      <alignment horizontal="left" vertical="center" indent="2"/>
    </xf>
    <xf numFmtId="0" fontId="20" fillId="49"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2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102"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1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8" applyNumberFormat="0" applyProtection="0">
      <alignment vertical="center"/>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16" fillId="40" borderId="198" applyNumberFormat="0" applyProtection="0">
      <alignment horizontal="left" vertical="center"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4" fillId="0" borderId="195" applyNumberFormat="0" applyProtection="0">
      <alignment horizontal="right" vertical="center" wrapText="1"/>
    </xf>
    <xf numFmtId="4" fontId="16" fillId="0" borderId="198" applyNumberFormat="0" applyProtection="0">
      <alignment horizontal="right" vertical="center"/>
    </xf>
    <xf numFmtId="4" fontId="16" fillId="0" borderId="198"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0" fillId="0" borderId="198" applyNumberFormat="0" applyProtection="0">
      <alignment horizontal="left" vertical="center" indent="1"/>
    </xf>
    <xf numFmtId="0" fontId="20" fillId="0" borderId="198" applyNumberFormat="0" applyProtection="0">
      <alignment horizontal="left" vertical="center" indent="1"/>
    </xf>
    <xf numFmtId="0" fontId="25" fillId="43" borderId="195" applyNumberFormat="0" applyProtection="0">
      <alignment horizontal="center" vertical="center" wrapText="1"/>
    </xf>
    <xf numFmtId="0" fontId="20" fillId="0" borderId="198" applyNumberFormat="0" applyProtection="0">
      <alignment horizontal="left" vertical="center" indent="1"/>
    </xf>
    <xf numFmtId="0" fontId="20" fillId="0" borderId="198" applyNumberFormat="0" applyProtection="0">
      <alignment horizontal="left" vertical="center" indent="1"/>
    </xf>
    <xf numFmtId="4" fontId="45" fillId="117" borderId="198" applyNumberFormat="0" applyProtection="0">
      <alignment horizontal="right" vertic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204" fontId="20" fillId="0" borderId="200">
      <protection locked="0"/>
    </xf>
    <xf numFmtId="204" fontId="20" fillId="0" borderId="200">
      <protection locked="0"/>
    </xf>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20" fillId="89" borderId="206"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68" fillId="89" borderId="206" applyNumberFormat="0" applyFon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4" fontId="55" fillId="104" borderId="203" applyNumberFormat="0" applyProtection="0">
      <alignment horizontal="right" vertical="center" wrapText="1"/>
    </xf>
    <xf numFmtId="4" fontId="55" fillId="104" borderId="203" applyNumberFormat="0" applyProtection="0">
      <alignment horizontal="right" vertical="center" wrapText="1"/>
    </xf>
    <xf numFmtId="4" fontId="16" fillId="0" borderId="207" applyNumberFormat="0" applyProtection="0">
      <alignment vertical="center"/>
    </xf>
    <xf numFmtId="4" fontId="16" fillId="0" borderId="207" applyNumberFormat="0" applyProtection="0">
      <alignment vertical="center"/>
    </xf>
    <xf numFmtId="4" fontId="16" fillId="0" borderId="207" applyNumberFormat="0" applyProtection="0">
      <alignment horizontal="left" vertical="center" indent="1"/>
    </xf>
    <xf numFmtId="4" fontId="16" fillId="19" borderId="207" applyNumberFormat="0" applyProtection="0">
      <alignment horizontal="left" vertical="center" indent="1"/>
    </xf>
    <xf numFmtId="4" fontId="25" fillId="22" borderId="203" applyNumberFormat="0" applyProtection="0">
      <alignment horizontal="left" vertical="center"/>
    </xf>
    <xf numFmtId="0" fontId="20" fillId="0" borderId="207" applyNumberFormat="0" applyProtection="0">
      <alignment horizontal="left" vertical="center" indent="1"/>
    </xf>
    <xf numFmtId="4" fontId="16" fillId="2" borderId="207" applyNumberFormat="0" applyProtection="0">
      <alignment horizontal="right" vertical="center"/>
    </xf>
    <xf numFmtId="4" fontId="16" fillId="106" borderId="207" applyNumberFormat="0" applyProtection="0">
      <alignment horizontal="right" vertical="center"/>
    </xf>
    <xf numFmtId="4" fontId="16" fillId="42" borderId="207" applyNumberFormat="0" applyProtection="0">
      <alignment horizontal="right" vertical="center"/>
    </xf>
    <xf numFmtId="4" fontId="16" fillId="107" borderId="207" applyNumberFormat="0" applyProtection="0">
      <alignment horizontal="right" vertical="center"/>
    </xf>
    <xf numFmtId="4" fontId="16" fillId="108" borderId="207" applyNumberFormat="0" applyProtection="0">
      <alignment horizontal="right" vertical="center"/>
    </xf>
    <xf numFmtId="4" fontId="16" fillId="109" borderId="207" applyNumberFormat="0" applyProtection="0">
      <alignment horizontal="right" vertical="center"/>
    </xf>
    <xf numFmtId="4" fontId="16" fillId="110" borderId="207" applyNumberFormat="0" applyProtection="0">
      <alignment horizontal="right" vertical="center"/>
    </xf>
    <xf numFmtId="4" fontId="16" fillId="111" borderId="207" applyNumberFormat="0" applyProtection="0">
      <alignment horizontal="right" vertical="center"/>
    </xf>
    <xf numFmtId="4" fontId="16" fillId="112" borderId="207" applyNumberFormat="0" applyProtection="0">
      <alignment horizontal="right" vertical="center"/>
    </xf>
    <xf numFmtId="0" fontId="20" fillId="113" borderId="207" applyNumberFormat="0" applyProtection="0">
      <alignment horizontal="left" vertical="center" indent="1"/>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0" borderId="203" applyNumberFormat="0" applyProtection="0">
      <alignment horizontal="left" vertical="center" indent="2"/>
    </xf>
    <xf numFmtId="0" fontId="20" fillId="49"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2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102"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1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07" applyNumberFormat="0" applyProtection="0">
      <alignment vertical="center"/>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16" fillId="40" borderId="207" applyNumberFormat="0" applyProtection="0">
      <alignment horizontal="left" vertical="center"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4" fillId="0" borderId="203" applyNumberFormat="0" applyProtection="0">
      <alignment horizontal="right" vertical="center" wrapText="1"/>
    </xf>
    <xf numFmtId="4" fontId="16" fillId="0" borderId="207" applyNumberFormat="0" applyProtection="0">
      <alignment horizontal="right" vertical="center"/>
    </xf>
    <xf numFmtId="4" fontId="16" fillId="0" borderId="207" applyNumberFormat="0" applyProtection="0">
      <alignment horizontal="right" vertical="center"/>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20" fillId="0" borderId="207" applyNumberFormat="0" applyProtection="0">
      <alignment horizontal="left" vertical="center" indent="1"/>
    </xf>
    <xf numFmtId="0" fontId="20" fillId="0" borderId="207" applyNumberFormat="0" applyProtection="0">
      <alignment horizontal="left" vertical="center" indent="1"/>
    </xf>
    <xf numFmtId="0" fontId="25" fillId="43" borderId="203" applyNumberFormat="0" applyProtection="0">
      <alignment horizontal="center" vertical="center" wrapText="1"/>
    </xf>
    <xf numFmtId="0" fontId="20" fillId="0" borderId="207" applyNumberFormat="0" applyProtection="0">
      <alignment horizontal="left" vertical="center" indent="1"/>
    </xf>
    <xf numFmtId="0" fontId="20" fillId="0" borderId="207" applyNumberFormat="0" applyProtection="0">
      <alignment horizontal="left" vertical="center" indent="1"/>
    </xf>
    <xf numFmtId="4" fontId="45" fillId="117" borderId="207" applyNumberFormat="0" applyProtection="0">
      <alignment horizontal="right" vertic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0" fontId="73" fillId="0" borderId="208" applyNumberFormat="0" applyFill="0" applyAlignment="0" applyProtection="0"/>
    <xf numFmtId="0" fontId="73" fillId="0" borderId="208" applyNumberFormat="0" applyFill="0" applyAlignment="0" applyProtection="0"/>
    <xf numFmtId="0" fontId="73" fillId="0" borderId="208" applyNumberFormat="0" applyFill="0" applyAlignment="0" applyProtection="0"/>
    <xf numFmtId="204" fontId="20" fillId="0" borderId="209">
      <protection locked="0"/>
    </xf>
    <xf numFmtId="204" fontId="20" fillId="0" borderId="209">
      <protection locked="0"/>
    </xf>
    <xf numFmtId="0" fontId="73" fillId="0" borderId="208" applyNumberFormat="0" applyFill="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03"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23" fillId="0" borderId="203"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89" borderId="215"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215" applyNumberFormat="0" applyFon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212" applyNumberFormat="0" applyProtection="0">
      <alignment horizontal="right" vertical="center" wrapText="1"/>
    </xf>
    <xf numFmtId="4" fontId="55" fillId="104" borderId="212" applyNumberFormat="0" applyProtection="0">
      <alignment horizontal="right" vertical="center" wrapText="1"/>
    </xf>
    <xf numFmtId="4" fontId="16" fillId="0" borderId="216" applyNumberFormat="0" applyProtection="0">
      <alignment vertical="center"/>
    </xf>
    <xf numFmtId="4" fontId="16" fillId="0" borderId="216" applyNumberFormat="0" applyProtection="0">
      <alignment vertical="center"/>
    </xf>
    <xf numFmtId="4" fontId="16" fillId="0" borderId="216" applyNumberFormat="0" applyProtection="0">
      <alignment horizontal="left" vertical="center" indent="1"/>
    </xf>
    <xf numFmtId="4" fontId="16" fillId="19" borderId="216" applyNumberFormat="0" applyProtection="0">
      <alignment horizontal="left" vertical="center" indent="1"/>
    </xf>
    <xf numFmtId="4" fontId="25" fillId="22" borderId="212" applyNumberFormat="0" applyProtection="0">
      <alignment horizontal="left" vertical="center"/>
    </xf>
    <xf numFmtId="0" fontId="20" fillId="0" borderId="216" applyNumberFormat="0" applyProtection="0">
      <alignment horizontal="left" vertical="center" indent="1"/>
    </xf>
    <xf numFmtId="4" fontId="16" fillId="2" borderId="216" applyNumberFormat="0" applyProtection="0">
      <alignment horizontal="right" vertical="center"/>
    </xf>
    <xf numFmtId="4" fontId="16" fillId="106" borderId="216" applyNumberFormat="0" applyProtection="0">
      <alignment horizontal="right" vertical="center"/>
    </xf>
    <xf numFmtId="4" fontId="16" fillId="42" borderId="216" applyNumberFormat="0" applyProtection="0">
      <alignment horizontal="right" vertical="center"/>
    </xf>
    <xf numFmtId="4" fontId="16" fillId="107" borderId="216" applyNumberFormat="0" applyProtection="0">
      <alignment horizontal="right" vertical="center"/>
    </xf>
    <xf numFmtId="4" fontId="16" fillId="108" borderId="216" applyNumberFormat="0" applyProtection="0">
      <alignment horizontal="right" vertical="center"/>
    </xf>
    <xf numFmtId="4" fontId="16" fillId="109" borderId="216" applyNumberFormat="0" applyProtection="0">
      <alignment horizontal="right" vertical="center"/>
    </xf>
    <xf numFmtId="4" fontId="16" fillId="110" borderId="216" applyNumberFormat="0" applyProtection="0">
      <alignment horizontal="right" vertical="center"/>
    </xf>
    <xf numFmtId="4" fontId="16" fillId="111" borderId="216" applyNumberFormat="0" applyProtection="0">
      <alignment horizontal="right" vertical="center"/>
    </xf>
    <xf numFmtId="4" fontId="16" fillId="112" borderId="216" applyNumberFormat="0" applyProtection="0">
      <alignment horizontal="right" vertical="center"/>
    </xf>
    <xf numFmtId="0" fontId="20" fillId="113" borderId="216"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6" applyNumberFormat="0" applyProtection="0">
      <alignment vertical="center"/>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16" fillId="40" borderId="216" applyNumberFormat="0" applyProtection="0">
      <alignment horizontal="left" vertical="center"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16" applyNumberFormat="0" applyProtection="0">
      <alignment horizontal="right" vertical="center"/>
    </xf>
    <xf numFmtId="4" fontId="16" fillId="0" borderId="216"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16" applyNumberFormat="0" applyProtection="0">
      <alignment horizontal="left" vertical="center" indent="1"/>
    </xf>
    <xf numFmtId="0" fontId="20" fillId="0" borderId="216" applyNumberFormat="0" applyProtection="0">
      <alignment horizontal="left" vertical="center" indent="1"/>
    </xf>
    <xf numFmtId="0" fontId="25" fillId="43" borderId="212" applyNumberFormat="0" applyProtection="0">
      <alignment horizontal="center" vertical="center" wrapText="1"/>
    </xf>
    <xf numFmtId="0" fontId="20" fillId="0" borderId="216" applyNumberFormat="0" applyProtection="0">
      <alignment horizontal="left" vertical="center" indent="1"/>
    </xf>
    <xf numFmtId="0" fontId="20" fillId="0" borderId="216" applyNumberFormat="0" applyProtection="0">
      <alignment horizontal="left" vertical="center" indent="1"/>
    </xf>
    <xf numFmtId="4" fontId="45" fillId="117" borderId="216" applyNumberFormat="0" applyProtection="0">
      <alignment horizontal="right" vertic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204" fontId="20" fillId="0" borderId="218">
      <protection locked="0"/>
    </xf>
    <xf numFmtId="204" fontId="20" fillId="0" borderId="218">
      <protection locked="0"/>
    </xf>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20" fillId="39"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0" fontId="25" fillId="43" borderId="226" applyNumberFormat="0" applyProtection="0">
      <alignment horizontal="center" vertical="center" wrapText="1"/>
    </xf>
    <xf numFmtId="4" fontId="30" fillId="18" borderId="212" applyNumberFormat="0" applyProtection="0">
      <alignment horizontal="right" vertical="center" wrapText="1"/>
    </xf>
    <xf numFmtId="4" fontId="30" fillId="18"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23" fillId="0" borderId="212" applyNumberFormat="0" applyProtection="0">
      <alignment horizontal="right" vertical="center" wrapText="1"/>
    </xf>
    <xf numFmtId="4" fontId="23" fillId="0" borderId="226" applyNumberFormat="0" applyProtection="0">
      <alignment horizontal="left" vertical="center" indent="1"/>
    </xf>
    <xf numFmtId="0" fontId="25" fillId="44" borderId="212" applyNumberFormat="0" applyProtection="0">
      <alignment horizontal="center" vertical="top" wrapText="1"/>
    </xf>
    <xf numFmtId="0" fontId="24" fillId="0" borderId="226" applyNumberFormat="0" applyProtection="0">
      <alignment horizontal="left" vertical="center" indent="2"/>
    </xf>
    <xf numFmtId="0" fontId="20" fillId="3" borderId="227" applyNumberFormat="0" applyProtection="0">
      <alignment horizontal="left" vertical="top" indent="1"/>
    </xf>
    <xf numFmtId="0" fontId="3" fillId="0" borderId="0"/>
    <xf numFmtId="44" fontId="3" fillId="0" borderId="0" applyFont="0" applyFill="0" applyBorder="0" applyAlignment="0" applyProtection="0"/>
    <xf numFmtId="0" fontId="25" fillId="44" borderId="226" applyNumberFormat="0" applyProtection="0">
      <alignment horizontal="center" vertical="top" wrapText="1"/>
    </xf>
    <xf numFmtId="4" fontId="23" fillId="0" borderId="212" applyNumberFormat="0" applyProtection="0">
      <alignment horizontal="left" vertical="center" indent="1"/>
    </xf>
    <xf numFmtId="4" fontId="16" fillId="27" borderId="227" applyNumberFormat="0" applyProtection="0">
      <alignment horizontal="right" vertical="center"/>
    </xf>
    <xf numFmtId="4" fontId="16" fillId="24" borderId="227" applyNumberFormat="0" applyProtection="0">
      <alignment horizontal="right" vertical="center"/>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0" fontId="3" fillId="0" borderId="0"/>
    <xf numFmtId="44" fontId="3" fillId="0" borderId="0" applyFont="0" applyFill="0" applyBorder="0" applyAlignment="0" applyProtection="0"/>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0" fontId="3" fillId="0" borderId="0"/>
    <xf numFmtId="0" fontId="3" fillId="0" borderId="0"/>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0" fillId="39" borderId="227" applyNumberFormat="0" applyProtection="0">
      <alignment horizontal="left" vertical="top" indent="1"/>
    </xf>
    <xf numFmtId="0" fontId="20" fillId="84" borderId="226" applyNumberFormat="0">
      <protection locked="0"/>
    </xf>
    <xf numFmtId="0" fontId="3" fillId="0" borderId="0"/>
    <xf numFmtId="0" fontId="3" fillId="0" borderId="0"/>
    <xf numFmtId="0" fontId="16" fillId="40" borderId="227" applyNumberFormat="0" applyProtection="0">
      <alignment horizontal="left" vertical="top" indent="1"/>
    </xf>
    <xf numFmtId="4" fontId="36" fillId="40" borderId="227" applyNumberFormat="0" applyProtection="0">
      <alignment vertical="center"/>
    </xf>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0" fontId="20" fillId="84" borderId="212" applyNumberFormat="0">
      <protection locked="0"/>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0" fontId="3" fillId="0" borderId="0"/>
    <xf numFmtId="0" fontId="3" fillId="0" borderId="0"/>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212" applyNumberFormat="0" applyProtection="0">
      <alignment horizontal="left" vertical="center" indent="1"/>
    </xf>
    <xf numFmtId="4" fontId="23" fillId="0" borderId="212"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28" fillId="34" borderId="184" applyNumberFormat="0" applyFont="0" applyBorder="0" applyAlignment="0" applyProtection="0">
      <protection hidden="1"/>
    </xf>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20" fillId="84" borderId="226" applyNumberFormat="0">
      <protection locked="0"/>
    </xf>
    <xf numFmtId="0" fontId="3" fillId="0" borderId="0"/>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3" fillId="0" borderId="0"/>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3" fillId="0" borderId="0"/>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0" fontId="3" fillId="0" borderId="0"/>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3" fillId="0" borderId="0"/>
    <xf numFmtId="4" fontId="16" fillId="31" borderId="227" applyNumberFormat="0" applyProtection="0">
      <alignment horizontal="right" vertical="center"/>
    </xf>
    <xf numFmtId="0" fontId="3" fillId="0" borderId="0"/>
    <xf numFmtId="4" fontId="16" fillId="32" borderId="227" applyNumberFormat="0" applyProtection="0">
      <alignment horizontal="right" vertical="center"/>
    </xf>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0" fontId="3" fillId="0" borderId="0"/>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0" fontId="3" fillId="0" borderId="0"/>
    <xf numFmtId="4" fontId="16" fillId="28" borderId="227" applyNumberFormat="0" applyProtection="0">
      <alignment horizontal="right" vertical="center"/>
    </xf>
    <xf numFmtId="0" fontId="3" fillId="0" borderId="0"/>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8" borderId="227" applyNumberFormat="0" applyProtection="0">
      <alignment horizontal="right" vertical="center"/>
    </xf>
    <xf numFmtId="4" fontId="16" fillId="29" borderId="227" applyNumberFormat="0" applyProtection="0">
      <alignment horizontal="right" vertical="center"/>
    </xf>
    <xf numFmtId="0" fontId="3" fillId="0" borderId="0"/>
    <xf numFmtId="0" fontId="3" fillId="0" borderId="0"/>
    <xf numFmtId="0" fontId="3" fillId="0" borderId="0"/>
    <xf numFmtId="4" fontId="16" fillId="30"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31"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2" borderId="227" applyNumberFormat="0" applyProtection="0">
      <alignment horizontal="right" vertical="center"/>
    </xf>
    <xf numFmtId="0" fontId="3" fillId="0" borderId="0"/>
    <xf numFmtId="0" fontId="3" fillId="0" borderId="0"/>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4" fontId="16" fillId="40" borderId="227" applyNumberFormat="0" applyProtection="0">
      <alignment vertical="center"/>
    </xf>
    <xf numFmtId="0" fontId="3" fillId="0" borderId="0"/>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0" fontId="20" fillId="89" borderId="222" applyNumberFormat="0" applyFont="0" applyAlignment="0" applyProtection="0"/>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0" fontId="20" fillId="89" borderId="221" applyNumberFormat="0" applyFont="0" applyAlignment="0" applyProtection="0"/>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4" fontId="23" fillId="0" borderId="226" applyNumberFormat="0" applyProtection="0">
      <alignment horizontal="left" vertical="center" indent="1"/>
    </xf>
    <xf numFmtId="0" fontId="20" fillId="89" borderId="221" applyNumberFormat="0" applyFont="0" applyAlignment="0" applyProtection="0"/>
    <xf numFmtId="4" fontId="23" fillId="0" borderId="226" applyNumberFormat="0" applyProtection="0">
      <alignment horizontal="left" vertical="center" indent="1"/>
    </xf>
    <xf numFmtId="0" fontId="20" fillId="84" borderId="226" applyNumberFormat="0">
      <protection locked="0"/>
    </xf>
    <xf numFmtId="0" fontId="20" fillId="89" borderId="221" applyNumberFormat="0" applyFont="0" applyAlignment="0" applyProtection="0"/>
    <xf numFmtId="0" fontId="25" fillId="44" borderId="226" applyNumberFormat="0" applyProtection="0">
      <alignment horizontal="center" vertical="top" wrapText="1"/>
    </xf>
    <xf numFmtId="4" fontId="23" fillId="0" borderId="226" applyNumberFormat="0" applyProtection="0">
      <alignment horizontal="right" vertical="center" wrapTex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16" fillId="34" borderId="226" applyNumberFormat="0" applyProtection="0">
      <alignment horizontal="left" vertical="center" indent="1"/>
    </xf>
    <xf numFmtId="0" fontId="20" fillId="89" borderId="221" applyNumberFormat="0" applyFont="0" applyAlignment="0" applyProtection="0"/>
    <xf numFmtId="4" fontId="17" fillId="33" borderId="226" applyNumberFormat="0" applyProtection="0">
      <alignment horizontal="left" vertical="center" indent="1"/>
    </xf>
    <xf numFmtId="4" fontId="25" fillId="22" borderId="226" applyNumberFormat="0" applyProtection="0">
      <alignment horizontal="left" vertical="center"/>
    </xf>
    <xf numFmtId="0" fontId="20" fillId="89" borderId="221" applyNumberFormat="0" applyFont="0" applyAlignment="0" applyProtection="0"/>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4" fontId="23" fillId="0" borderId="226" applyNumberFormat="0" applyProtection="0">
      <alignment horizontal="left" vertical="center" indent="1"/>
    </xf>
    <xf numFmtId="0" fontId="68" fillId="89" borderId="222" applyNumberFormat="0" applyFont="0" applyAlignment="0" applyProtection="0"/>
    <xf numFmtId="0" fontId="20" fillId="84" borderId="226" applyNumberFormat="0">
      <protection locked="0"/>
    </xf>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87" fillId="0" borderId="184" applyNumberFormat="0" applyFill="0" applyBorder="0" applyAlignment="0" applyProtection="0">
      <protection hidden="1"/>
    </xf>
    <xf numFmtId="4" fontId="16" fillId="0" borderId="223" applyNumberFormat="0" applyProtection="0">
      <alignment vertical="center"/>
    </xf>
    <xf numFmtId="4" fontId="16" fillId="0" borderId="223" applyNumberFormat="0" applyProtection="0">
      <alignment vertical="center"/>
    </xf>
    <xf numFmtId="4" fontId="16" fillId="0" borderId="223" applyNumberFormat="0" applyProtection="0">
      <alignment horizontal="left" vertical="center" indent="1"/>
    </xf>
    <xf numFmtId="4" fontId="16" fillId="19" borderId="223" applyNumberFormat="0" applyProtection="0">
      <alignment horizontal="left" vertical="center" indent="1"/>
    </xf>
    <xf numFmtId="4" fontId="25" fillId="22" borderId="212" applyNumberFormat="0" applyProtection="0">
      <alignment horizontal="left" vertical="center"/>
    </xf>
    <xf numFmtId="0" fontId="20" fillId="0" borderId="223" applyNumberFormat="0" applyProtection="0">
      <alignment horizontal="left" vertical="center" indent="1"/>
    </xf>
    <xf numFmtId="4" fontId="16" fillId="2" borderId="223" applyNumberFormat="0" applyProtection="0">
      <alignment horizontal="right" vertical="center"/>
    </xf>
    <xf numFmtId="4" fontId="16" fillId="106" borderId="223" applyNumberFormat="0" applyProtection="0">
      <alignment horizontal="right" vertical="center"/>
    </xf>
    <xf numFmtId="4" fontId="16" fillId="42" borderId="223" applyNumberFormat="0" applyProtection="0">
      <alignment horizontal="right" vertical="center"/>
    </xf>
    <xf numFmtId="4" fontId="16" fillId="107" borderId="223" applyNumberFormat="0" applyProtection="0">
      <alignment horizontal="right" vertical="center"/>
    </xf>
    <xf numFmtId="4" fontId="16" fillId="108" borderId="223" applyNumberFormat="0" applyProtection="0">
      <alignment horizontal="right" vertical="center"/>
    </xf>
    <xf numFmtId="4" fontId="16" fillId="109" borderId="223" applyNumberFormat="0" applyProtection="0">
      <alignment horizontal="right" vertical="center"/>
    </xf>
    <xf numFmtId="4" fontId="16" fillId="110" borderId="223" applyNumberFormat="0" applyProtection="0">
      <alignment horizontal="right" vertical="center"/>
    </xf>
    <xf numFmtId="4" fontId="16" fillId="111" borderId="223" applyNumberFormat="0" applyProtection="0">
      <alignment horizontal="right" vertical="center"/>
    </xf>
    <xf numFmtId="4" fontId="16" fillId="112" borderId="223" applyNumberFormat="0" applyProtection="0">
      <alignment horizontal="right" vertical="center"/>
    </xf>
    <xf numFmtId="0" fontId="20" fillId="113" borderId="223"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23" applyNumberFormat="0" applyProtection="0">
      <alignment vertical="center"/>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16" fillId="40" borderId="223" applyNumberFormat="0" applyProtection="0">
      <alignment horizontal="left" vertical="center" indent="1"/>
    </xf>
    <xf numFmtId="4" fontId="23" fillId="0" borderId="212" applyNumberFormat="0" applyProtection="0">
      <alignment horizontal="right" vertical="center" wrapText="1"/>
    </xf>
    <xf numFmtId="0" fontId="25" fillId="44" borderId="226" applyNumberFormat="0" applyProtection="0">
      <alignment horizontal="center" vertical="top"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23" applyNumberFormat="0" applyProtection="0">
      <alignment horizontal="right" vertical="center"/>
    </xf>
    <xf numFmtId="4" fontId="16" fillId="0" borderId="223" applyNumberFormat="0" applyProtection="0">
      <alignment horizontal="right" vertical="center"/>
    </xf>
    <xf numFmtId="0" fontId="25" fillId="43" borderId="226" applyNumberFormat="0" applyProtection="0">
      <alignment horizontal="center" vertical="center" wrapTex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23" applyNumberFormat="0" applyProtection="0">
      <alignment horizontal="left" vertical="center" indent="1"/>
    </xf>
    <xf numFmtId="0" fontId="20" fillId="0" borderId="223" applyNumberFormat="0" applyProtection="0">
      <alignment horizontal="left" vertical="center" indent="1"/>
    </xf>
    <xf numFmtId="4" fontId="23" fillId="0" borderId="226" applyNumberFormat="0" applyProtection="0">
      <alignment horizontal="right" vertical="center" wrapText="1"/>
    </xf>
    <xf numFmtId="0" fontId="25" fillId="43" borderId="212" applyNumberFormat="0" applyProtection="0">
      <alignment horizontal="center" vertical="center" wrapText="1"/>
    </xf>
    <xf numFmtId="0" fontId="20" fillId="0" borderId="223" applyNumberFormat="0" applyProtection="0">
      <alignment horizontal="left" vertical="center" indent="1"/>
    </xf>
    <xf numFmtId="0" fontId="20" fillId="0" borderId="223"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45" fillId="117" borderId="223" applyNumberFormat="0" applyProtection="0">
      <alignment horizontal="right" vertical="center"/>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17" fillId="33" borderId="226" applyNumberFormat="0" applyProtection="0">
      <alignment horizontal="left" vertical="center" indent="1"/>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4" fontId="25" fillId="22" borderId="226" applyNumberFormat="0" applyProtection="0">
      <alignment horizontal="left" vertical="center"/>
    </xf>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73" fillId="0" borderId="224" applyNumberFormat="0" applyFill="0" applyAlignment="0" applyProtection="0"/>
    <xf numFmtId="0" fontId="73" fillId="0" borderId="224" applyNumberFormat="0" applyFill="0" applyAlignment="0" applyProtection="0"/>
    <xf numFmtId="0" fontId="73" fillId="0" borderId="224" applyNumberFormat="0" applyFill="0" applyAlignment="0" applyProtection="0"/>
    <xf numFmtId="204" fontId="20" fillId="0" borderId="225">
      <protection locked="0"/>
    </xf>
    <xf numFmtId="204" fontId="20" fillId="0" borderId="225">
      <protection locked="0"/>
    </xf>
    <xf numFmtId="0" fontId="73" fillId="0" borderId="224" applyNumberFormat="0" applyFill="0" applyAlignment="0" applyProtection="0"/>
    <xf numFmtId="0" fontId="20" fillId="89" borderId="231"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68" fillId="89" borderId="231" applyNumberFormat="0" applyFon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4" fontId="55" fillId="104" borderId="226" applyNumberFormat="0" applyProtection="0">
      <alignment horizontal="right" vertical="center" wrapText="1"/>
    </xf>
    <xf numFmtId="4" fontId="55" fillId="104" borderId="226" applyNumberFormat="0" applyProtection="0">
      <alignment horizontal="right" vertical="center" wrapText="1"/>
    </xf>
    <xf numFmtId="4" fontId="16" fillId="0" borderId="232" applyNumberFormat="0" applyProtection="0">
      <alignment vertical="center"/>
    </xf>
    <xf numFmtId="4" fontId="16" fillId="0" borderId="232" applyNumberFormat="0" applyProtection="0">
      <alignment vertical="center"/>
    </xf>
    <xf numFmtId="4" fontId="16" fillId="0" borderId="232" applyNumberFormat="0" applyProtection="0">
      <alignment horizontal="left" vertical="center" indent="1"/>
    </xf>
    <xf numFmtId="4" fontId="16" fillId="19" borderId="232" applyNumberFormat="0" applyProtection="0">
      <alignment horizontal="left" vertical="center" indent="1"/>
    </xf>
    <xf numFmtId="4" fontId="25" fillId="22" borderId="226" applyNumberFormat="0" applyProtection="0">
      <alignment horizontal="left" vertical="center"/>
    </xf>
    <xf numFmtId="0" fontId="20" fillId="0" borderId="232" applyNumberFormat="0" applyProtection="0">
      <alignment horizontal="left" vertical="center" indent="1"/>
    </xf>
    <xf numFmtId="4" fontId="16" fillId="2" borderId="232" applyNumberFormat="0" applyProtection="0">
      <alignment horizontal="right" vertical="center"/>
    </xf>
    <xf numFmtId="4" fontId="16" fillId="106" borderId="232" applyNumberFormat="0" applyProtection="0">
      <alignment horizontal="right" vertical="center"/>
    </xf>
    <xf numFmtId="4" fontId="16" fillId="42" borderId="232" applyNumberFormat="0" applyProtection="0">
      <alignment horizontal="right" vertical="center"/>
    </xf>
    <xf numFmtId="4" fontId="16" fillId="107" borderId="232" applyNumberFormat="0" applyProtection="0">
      <alignment horizontal="right" vertical="center"/>
    </xf>
    <xf numFmtId="4" fontId="16" fillId="108" borderId="232" applyNumberFormat="0" applyProtection="0">
      <alignment horizontal="right" vertical="center"/>
    </xf>
    <xf numFmtId="4" fontId="16" fillId="109" borderId="232" applyNumberFormat="0" applyProtection="0">
      <alignment horizontal="right" vertical="center"/>
    </xf>
    <xf numFmtId="4" fontId="16" fillId="110" borderId="232" applyNumberFormat="0" applyProtection="0">
      <alignment horizontal="right" vertical="center"/>
    </xf>
    <xf numFmtId="4" fontId="16" fillId="111" borderId="232" applyNumberFormat="0" applyProtection="0">
      <alignment horizontal="right" vertical="center"/>
    </xf>
    <xf numFmtId="4" fontId="16" fillId="112" borderId="232" applyNumberFormat="0" applyProtection="0">
      <alignment horizontal="right" vertical="center"/>
    </xf>
    <xf numFmtId="0" fontId="20" fillId="113" borderId="232" applyNumberFormat="0" applyProtection="0">
      <alignment horizontal="left" vertical="center" indent="1"/>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0" borderId="226" applyNumberFormat="0" applyProtection="0">
      <alignment horizontal="left" vertical="center" indent="2"/>
    </xf>
    <xf numFmtId="0" fontId="20" fillId="49"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2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102"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1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84" borderId="226" applyNumberFormat="0">
      <protection locked="0"/>
    </xf>
    <xf numFmtId="0" fontId="20" fillId="84" borderId="226" applyNumberFormat="0">
      <protection locked="0"/>
    </xf>
    <xf numFmtId="0" fontId="20" fillId="84" borderId="226" applyNumberFormat="0">
      <protection locked="0"/>
    </xf>
    <xf numFmtId="0" fontId="20" fillId="84" borderId="226" applyNumberFormat="0">
      <protection locked="0"/>
    </xf>
    <xf numFmtId="4" fontId="16" fillId="40" borderId="232" applyNumberFormat="0" applyProtection="0">
      <alignment vertical="center"/>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16" fillId="40" borderId="232" applyNumberFormat="0" applyProtection="0">
      <alignment horizontal="left" vertical="center" indent="1"/>
    </xf>
    <xf numFmtId="4" fontId="23" fillId="0" borderId="226" applyNumberFormat="0" applyProtection="0">
      <alignment horizontal="right" vertical="center" wrapText="1"/>
    </xf>
    <xf numFmtId="4" fontId="23" fillId="0" borderId="226" applyNumberFormat="0" applyProtection="0">
      <alignment horizontal="right" vertical="center" wrapText="1"/>
    </xf>
    <xf numFmtId="4" fontId="24" fillId="0" borderId="226" applyNumberFormat="0" applyProtection="0">
      <alignment horizontal="right" vertical="center" wrapText="1"/>
    </xf>
    <xf numFmtId="4" fontId="16" fillId="0" borderId="232" applyNumberFormat="0" applyProtection="0">
      <alignment horizontal="right" vertical="center"/>
    </xf>
    <xf numFmtId="4" fontId="16" fillId="0" borderId="232"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0" borderId="232" applyNumberFormat="0" applyProtection="0">
      <alignment horizontal="left" vertical="center" indent="1"/>
    </xf>
    <xf numFmtId="0" fontId="20" fillId="0" borderId="232" applyNumberFormat="0" applyProtection="0">
      <alignment horizontal="left" vertical="center" indent="1"/>
    </xf>
    <xf numFmtId="0" fontId="25" fillId="43" borderId="226" applyNumberFormat="0" applyProtection="0">
      <alignment horizontal="center" vertical="center" wrapText="1"/>
    </xf>
    <xf numFmtId="0" fontId="20" fillId="0" borderId="232" applyNumberFormat="0" applyProtection="0">
      <alignment horizontal="left" vertical="center" indent="1"/>
    </xf>
    <xf numFmtId="0" fontId="20" fillId="0" borderId="232" applyNumberFormat="0" applyProtection="0">
      <alignment horizontal="left" vertical="center" indent="1"/>
    </xf>
    <xf numFmtId="4" fontId="45" fillId="117" borderId="232" applyNumberFormat="0" applyProtection="0">
      <alignment horizontal="right" vertic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0" fontId="73" fillId="0" borderId="233" applyNumberFormat="0" applyFill="0" applyAlignment="0" applyProtection="0"/>
    <xf numFmtId="0" fontId="73" fillId="0" borderId="233" applyNumberFormat="0" applyFill="0" applyAlignment="0" applyProtection="0"/>
    <xf numFmtId="0" fontId="73" fillId="0" borderId="233" applyNumberFormat="0" applyFill="0" applyAlignment="0" applyProtection="0"/>
    <xf numFmtId="204" fontId="20" fillId="0" borderId="234">
      <protection locked="0"/>
    </xf>
    <xf numFmtId="204" fontId="20" fillId="0" borderId="234">
      <protection locked="0"/>
    </xf>
    <xf numFmtId="0" fontId="73" fillId="0" borderId="233" applyNumberFormat="0" applyFill="0" applyAlignment="0" applyProtection="0"/>
    <xf numFmtId="0" fontId="20" fillId="89" borderId="240"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68" fillId="89" borderId="240" applyNumberFormat="0" applyFon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4" fontId="55" fillId="104" borderId="186" applyNumberFormat="0" applyProtection="0">
      <alignment horizontal="right" vertical="center" wrapText="1"/>
    </xf>
    <xf numFmtId="4" fontId="55" fillId="104" borderId="186" applyNumberFormat="0" applyProtection="0">
      <alignment horizontal="right" vertical="center" wrapText="1"/>
    </xf>
    <xf numFmtId="4" fontId="16" fillId="0" borderId="241" applyNumberFormat="0" applyProtection="0">
      <alignment vertical="center"/>
    </xf>
    <xf numFmtId="4" fontId="16" fillId="0" borderId="241" applyNumberFormat="0" applyProtection="0">
      <alignment vertical="center"/>
    </xf>
    <xf numFmtId="4" fontId="16" fillId="0" borderId="241" applyNumberFormat="0" applyProtection="0">
      <alignment horizontal="left" vertical="center" indent="1"/>
    </xf>
    <xf numFmtId="4" fontId="16" fillId="19" borderId="241" applyNumberFormat="0" applyProtection="0">
      <alignment horizontal="left" vertical="center" indent="1"/>
    </xf>
    <xf numFmtId="4" fontId="25" fillId="22" borderId="186" applyNumberFormat="0" applyProtection="0">
      <alignment horizontal="left" vertical="center"/>
    </xf>
    <xf numFmtId="0" fontId="20" fillId="0" borderId="241" applyNumberFormat="0" applyProtection="0">
      <alignment horizontal="left" vertical="center" indent="1"/>
    </xf>
    <xf numFmtId="4" fontId="16" fillId="2" borderId="241" applyNumberFormat="0" applyProtection="0">
      <alignment horizontal="right" vertical="center"/>
    </xf>
    <xf numFmtId="4" fontId="16" fillId="106" borderId="241" applyNumberFormat="0" applyProtection="0">
      <alignment horizontal="right" vertical="center"/>
    </xf>
    <xf numFmtId="4" fontId="16" fillId="42" borderId="241" applyNumberFormat="0" applyProtection="0">
      <alignment horizontal="right" vertical="center"/>
    </xf>
    <xf numFmtId="4" fontId="16" fillId="107" borderId="241" applyNumberFormat="0" applyProtection="0">
      <alignment horizontal="right" vertical="center"/>
    </xf>
    <xf numFmtId="4" fontId="16" fillId="108" borderId="241" applyNumberFormat="0" applyProtection="0">
      <alignment horizontal="right" vertical="center"/>
    </xf>
    <xf numFmtId="4" fontId="16" fillId="109" borderId="241" applyNumberFormat="0" applyProtection="0">
      <alignment horizontal="right" vertical="center"/>
    </xf>
    <xf numFmtId="4" fontId="16" fillId="110" borderId="241" applyNumberFormat="0" applyProtection="0">
      <alignment horizontal="right" vertical="center"/>
    </xf>
    <xf numFmtId="4" fontId="16" fillId="111" borderId="241" applyNumberFormat="0" applyProtection="0">
      <alignment horizontal="right" vertical="center"/>
    </xf>
    <xf numFmtId="4" fontId="16" fillId="112" borderId="241" applyNumberFormat="0" applyProtection="0">
      <alignment horizontal="right" vertical="center"/>
    </xf>
    <xf numFmtId="0" fontId="20" fillId="113" borderId="241" applyNumberFormat="0" applyProtection="0">
      <alignment horizontal="left" vertical="center" indent="1"/>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0" borderId="186" applyNumberFormat="0" applyProtection="0">
      <alignment horizontal="left" vertical="center" indent="2"/>
    </xf>
    <xf numFmtId="0" fontId="20" fillId="49"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2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102"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1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241" applyNumberFormat="0" applyProtection="0">
      <alignment vertical="center"/>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16" fillId="40" borderId="241" applyNumberFormat="0" applyProtection="0">
      <alignment horizontal="left" vertical="center"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4" fillId="0" borderId="186" applyNumberFormat="0" applyProtection="0">
      <alignment horizontal="right" vertical="center" wrapText="1"/>
    </xf>
    <xf numFmtId="4" fontId="16" fillId="0" borderId="241" applyNumberFormat="0" applyProtection="0">
      <alignment horizontal="right" vertical="center"/>
    </xf>
    <xf numFmtId="4" fontId="16" fillId="0" borderId="241"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0" borderId="241" applyNumberFormat="0" applyProtection="0">
      <alignment horizontal="left" vertical="center" indent="1"/>
    </xf>
    <xf numFmtId="0" fontId="20" fillId="0" borderId="241" applyNumberFormat="0" applyProtection="0">
      <alignment horizontal="left" vertical="center" indent="1"/>
    </xf>
    <xf numFmtId="0" fontId="25" fillId="43" borderId="186" applyNumberFormat="0" applyProtection="0">
      <alignment horizontal="center" vertical="center" wrapText="1"/>
    </xf>
    <xf numFmtId="0" fontId="20" fillId="0" borderId="241" applyNumberFormat="0" applyProtection="0">
      <alignment horizontal="left" vertical="center" indent="1"/>
    </xf>
    <xf numFmtId="0" fontId="20" fillId="0" borderId="241" applyNumberFormat="0" applyProtection="0">
      <alignment horizontal="left" vertical="center" indent="1"/>
    </xf>
    <xf numFmtId="4" fontId="45" fillId="117" borderId="241" applyNumberFormat="0" applyProtection="0">
      <alignment horizontal="right" vertical="center"/>
    </xf>
    <xf numFmtId="49" fontId="193" fillId="118" borderId="242"/>
    <xf numFmtId="0" fontId="191" fillId="37" borderId="242">
      <protection locked="0"/>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204" fontId="20" fillId="0" borderId="244">
      <protection locked="0"/>
    </xf>
    <xf numFmtId="204" fontId="20" fillId="0" borderId="244">
      <protection locked="0"/>
    </xf>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135" fillId="129" borderId="248" applyNumberFormat="0" applyAlignment="0" applyProtection="0"/>
    <xf numFmtId="0" fontId="221" fillId="80" borderId="248" applyNumberFormat="0" applyAlignment="0" applyProtection="0"/>
    <xf numFmtId="0" fontId="20" fillId="79" borderId="249" applyNumberFormat="0" applyFont="0" applyAlignment="0" applyProtection="0"/>
    <xf numFmtId="0" fontId="183" fillId="129" borderId="250" applyNumberFormat="0" applyAlignment="0" applyProtection="0"/>
    <xf numFmtId="4" fontId="17" fillId="103" borderId="251" applyNumberFormat="0" applyProtection="0">
      <alignment vertical="center"/>
    </xf>
    <xf numFmtId="4" fontId="31" fillId="103" borderId="251" applyNumberFormat="0" applyProtection="0">
      <alignment vertical="center"/>
    </xf>
    <xf numFmtId="4" fontId="17" fillId="103" borderId="251" applyNumberFormat="0" applyProtection="0">
      <alignment horizontal="left" vertical="center" indent="1"/>
    </xf>
    <xf numFmtId="0" fontId="17" fillId="103" borderId="251" applyNumberFormat="0" applyProtection="0">
      <alignment horizontal="left" vertical="top" indent="1"/>
    </xf>
    <xf numFmtId="4" fontId="16" fillId="24"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6" borderId="251" applyNumberFormat="0" applyProtection="0">
      <alignment horizontal="right" vertical="center"/>
    </xf>
    <xf numFmtId="0" fontId="20" fillId="99" borderId="251" applyNumberFormat="0" applyProtection="0">
      <alignment horizontal="left" vertical="center" indent="1"/>
    </xf>
    <xf numFmtId="0" fontId="20" fillId="99" borderId="251" applyNumberFormat="0" applyProtection="0">
      <alignment horizontal="left" vertical="top" indent="1"/>
    </xf>
    <xf numFmtId="0" fontId="20" fillId="36" borderId="251" applyNumberFormat="0" applyProtection="0">
      <alignment horizontal="left" vertical="center" indent="1"/>
    </xf>
    <xf numFmtId="0" fontId="20" fillId="36" borderId="251" applyNumberFormat="0" applyProtection="0">
      <alignment horizontal="left" vertical="top" indent="1"/>
    </xf>
    <xf numFmtId="0" fontId="20" fillId="94" borderId="251" applyNumberFormat="0" applyProtection="0">
      <alignment horizontal="left" vertical="center" indent="1"/>
    </xf>
    <xf numFmtId="0" fontId="20" fillId="94" borderId="251" applyNumberFormat="0" applyProtection="0">
      <alignment horizontal="left" vertical="top" indent="1"/>
    </xf>
    <xf numFmtId="0" fontId="20" fillId="41" borderId="251" applyNumberFormat="0" applyProtection="0">
      <alignment horizontal="left" vertical="center" indent="1"/>
    </xf>
    <xf numFmtId="0" fontId="20" fillId="41" borderId="251" applyNumberFormat="0" applyProtection="0">
      <alignment horizontal="left" vertical="top" indent="1"/>
    </xf>
    <xf numFmtId="0" fontId="20" fillId="84" borderId="247" applyNumberFormat="0">
      <protection locked="0"/>
    </xf>
    <xf numFmtId="4" fontId="16" fillId="89" borderId="251" applyNumberFormat="0" applyProtection="0">
      <alignment vertical="center"/>
    </xf>
    <xf numFmtId="4" fontId="36" fillId="89" borderId="251" applyNumberFormat="0" applyProtection="0">
      <alignment vertical="center"/>
    </xf>
    <xf numFmtId="4" fontId="16" fillId="89" borderId="251" applyNumberFormat="0" applyProtection="0">
      <alignment horizontal="left" vertical="center" indent="1"/>
    </xf>
    <xf numFmtId="0" fontId="16" fillId="89" borderId="251" applyNumberFormat="0" applyProtection="0">
      <alignment horizontal="left" vertical="top" indent="1"/>
    </xf>
    <xf numFmtId="4" fontId="16" fillId="41" borderId="251" applyNumberFormat="0" applyProtection="0">
      <alignment horizontal="right" vertical="center"/>
    </xf>
    <xf numFmtId="4" fontId="36" fillId="41" borderId="251" applyNumberFormat="0" applyProtection="0">
      <alignment horizontal="right" vertical="center"/>
    </xf>
    <xf numFmtId="4" fontId="16" fillId="36" borderId="251" applyNumberFormat="0" applyProtection="0">
      <alignment horizontal="left" vertical="center" indent="1"/>
    </xf>
    <xf numFmtId="0" fontId="16" fillId="36" borderId="251" applyNumberFormat="0" applyProtection="0">
      <alignment horizontal="left" vertical="top" indent="1"/>
    </xf>
    <xf numFmtId="4" fontId="45" fillId="41" borderId="251" applyNumberFormat="0" applyProtection="0">
      <alignment horizontal="right" vertical="center"/>
    </xf>
    <xf numFmtId="0" fontId="73" fillId="0" borderId="252" applyNumberFormat="0" applyFill="0" applyAlignment="0" applyProtection="0"/>
    <xf numFmtId="4" fontId="23" fillId="0" borderId="247" applyNumberFormat="0" applyProtection="0">
      <alignment horizontal="left" vertical="center" indent="1"/>
    </xf>
    <xf numFmtId="4" fontId="55" fillId="104" borderId="247" applyNumberFormat="0" applyProtection="0">
      <alignment horizontal="right" vertical="center" wrapText="1"/>
    </xf>
    <xf numFmtId="0" fontId="16" fillId="40" borderId="263" applyNumberFormat="0" applyProtection="0">
      <alignment horizontal="left" vertical="top" indent="1"/>
    </xf>
    <xf numFmtId="4" fontId="36" fillId="40" borderId="263" applyNumberFormat="0" applyProtection="0">
      <alignment vertical="center"/>
    </xf>
    <xf numFmtId="0" fontId="20" fillId="35" borderId="263" applyNumberFormat="0" applyProtection="0">
      <alignment horizontal="left" vertical="top" indent="1"/>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47" applyNumberFormat="0">
      <protection locked="0"/>
    </xf>
    <xf numFmtId="0" fontId="20" fillId="84" borderId="247" applyNumberFormat="0">
      <protection locked="0"/>
    </xf>
    <xf numFmtId="0" fontId="20" fillId="84" borderId="247" applyNumberFormat="0">
      <protection locked="0"/>
    </xf>
    <xf numFmtId="0" fontId="20" fillId="84" borderId="247" applyNumberFormat="0">
      <protection locked="0"/>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0" fontId="25" fillId="43" borderId="253" applyNumberFormat="0" applyProtection="0">
      <alignment horizontal="center" vertical="center"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23" fillId="0" borderId="247" applyNumberFormat="0" applyProtection="0">
      <alignment horizontal="left" vertical="center"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23" fillId="0" borderId="256" applyNumberFormat="0" applyProtection="0">
      <alignment horizontal="left" vertical="center" indent="1"/>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3" borderId="264" applyNumberFormat="0" applyProtection="0">
      <alignment horizontal="center" vertical="center"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0" fontId="20" fillId="89" borderId="258" applyNumberFormat="0" applyFont="0" applyAlignment="0" applyProtection="0"/>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0" fontId="20" fillId="89" borderId="257" applyNumberFormat="0" applyFont="0" applyAlignment="0" applyProtection="0"/>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20" fillId="89" borderId="257" applyNumberFormat="0" applyFont="0" applyAlignment="0" applyProtection="0"/>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20" fillId="89" borderId="257" applyNumberFormat="0" applyFont="0" applyAlignment="0" applyProtection="0"/>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0" fontId="20" fillId="89" borderId="257" applyNumberFormat="0" applyFont="0" applyAlignment="0" applyProtection="0"/>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20" fillId="89" borderId="257" applyNumberFormat="0" applyFont="0" applyAlignment="0" applyProtection="0"/>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68" fillId="89" borderId="258" applyNumberFormat="0" applyFon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4" fontId="55" fillId="104" borderId="256" applyNumberFormat="0" applyProtection="0">
      <alignment horizontal="right" vertical="center" wrapText="1"/>
    </xf>
    <xf numFmtId="4" fontId="55" fillId="104" borderId="256" applyNumberFormat="0" applyProtection="0">
      <alignment horizontal="right" vertical="center" wrapText="1"/>
    </xf>
    <xf numFmtId="4" fontId="16" fillId="0" borderId="259" applyNumberFormat="0" applyProtection="0">
      <alignment vertical="center"/>
    </xf>
    <xf numFmtId="4" fontId="16" fillId="0" borderId="259" applyNumberFormat="0" applyProtection="0">
      <alignment vertical="center"/>
    </xf>
    <xf numFmtId="4" fontId="16" fillId="0" borderId="259" applyNumberFormat="0" applyProtection="0">
      <alignment horizontal="left" vertical="center" indent="1"/>
    </xf>
    <xf numFmtId="4" fontId="16" fillId="19" borderId="259" applyNumberFormat="0" applyProtection="0">
      <alignment horizontal="left" vertical="center" indent="1"/>
    </xf>
    <xf numFmtId="4" fontId="25" fillId="22" borderId="256" applyNumberFormat="0" applyProtection="0">
      <alignment horizontal="left" vertical="center"/>
    </xf>
    <xf numFmtId="0" fontId="20" fillId="0" borderId="259" applyNumberFormat="0" applyProtection="0">
      <alignment horizontal="left" vertical="center" indent="1"/>
    </xf>
    <xf numFmtId="4" fontId="16" fillId="2" borderId="259" applyNumberFormat="0" applyProtection="0">
      <alignment horizontal="right" vertical="center"/>
    </xf>
    <xf numFmtId="4" fontId="16" fillId="106" borderId="259" applyNumberFormat="0" applyProtection="0">
      <alignment horizontal="right" vertical="center"/>
    </xf>
    <xf numFmtId="4" fontId="16" fillId="42" borderId="259" applyNumberFormat="0" applyProtection="0">
      <alignment horizontal="right" vertical="center"/>
    </xf>
    <xf numFmtId="4" fontId="16" fillId="107" borderId="259" applyNumberFormat="0" applyProtection="0">
      <alignment horizontal="right" vertical="center"/>
    </xf>
    <xf numFmtId="4" fontId="16" fillId="108" borderId="259" applyNumberFormat="0" applyProtection="0">
      <alignment horizontal="right" vertical="center"/>
    </xf>
    <xf numFmtId="4" fontId="16" fillId="109" borderId="259" applyNumberFormat="0" applyProtection="0">
      <alignment horizontal="right" vertical="center"/>
    </xf>
    <xf numFmtId="4" fontId="16" fillId="110" borderId="259" applyNumberFormat="0" applyProtection="0">
      <alignment horizontal="right" vertical="center"/>
    </xf>
    <xf numFmtId="4" fontId="16" fillId="111" borderId="259" applyNumberFormat="0" applyProtection="0">
      <alignment horizontal="right" vertical="center"/>
    </xf>
    <xf numFmtId="4" fontId="16" fillId="112" borderId="259" applyNumberFormat="0" applyProtection="0">
      <alignment horizontal="right" vertical="center"/>
    </xf>
    <xf numFmtId="0" fontId="20" fillId="113" borderId="259" applyNumberFormat="0" applyProtection="0">
      <alignment horizontal="left" vertical="center" indent="1"/>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0" borderId="256" applyNumberFormat="0" applyProtection="0">
      <alignment horizontal="left" vertical="center" indent="2"/>
    </xf>
    <xf numFmtId="0" fontId="20" fillId="49"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2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102"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1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9" applyNumberFormat="0" applyProtection="0">
      <alignment vertical="center"/>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16" fillId="40" borderId="259" applyNumberFormat="0" applyProtection="0">
      <alignment horizontal="left" vertical="center"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4" fillId="0" borderId="256" applyNumberFormat="0" applyProtection="0">
      <alignment horizontal="right" vertical="center" wrapText="1"/>
    </xf>
    <xf numFmtId="4" fontId="16" fillId="0" borderId="259" applyNumberFormat="0" applyProtection="0">
      <alignment horizontal="right" vertical="center"/>
    </xf>
    <xf numFmtId="4" fontId="16" fillId="0" borderId="259"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0" fillId="0" borderId="259" applyNumberFormat="0" applyProtection="0">
      <alignment horizontal="left" vertical="center" indent="1"/>
    </xf>
    <xf numFmtId="0" fontId="20" fillId="0" borderId="259" applyNumberFormat="0" applyProtection="0">
      <alignment horizontal="left" vertical="center" indent="1"/>
    </xf>
    <xf numFmtId="0" fontId="25" fillId="43" borderId="256" applyNumberFormat="0" applyProtection="0">
      <alignment horizontal="center" vertical="center" wrapText="1"/>
    </xf>
    <xf numFmtId="0" fontId="20" fillId="0" borderId="259" applyNumberFormat="0" applyProtection="0">
      <alignment horizontal="left" vertical="center" indent="1"/>
    </xf>
    <xf numFmtId="0" fontId="20" fillId="0" borderId="259" applyNumberFormat="0" applyProtection="0">
      <alignment horizontal="left" vertical="center" indent="1"/>
    </xf>
    <xf numFmtId="4" fontId="45" fillId="117" borderId="259" applyNumberFormat="0" applyProtection="0">
      <alignment horizontal="right" vertic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204" fontId="20" fillId="0" borderId="261">
      <protection locked="0"/>
    </xf>
    <xf numFmtId="204" fontId="20" fillId="0" borderId="261">
      <protection locked="0"/>
    </xf>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20" fillId="89" borderId="267"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68" fillId="89" borderId="267" applyNumberFormat="0" applyFon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4" fontId="55" fillId="104" borderId="264" applyNumberFormat="0" applyProtection="0">
      <alignment horizontal="right" vertical="center" wrapText="1"/>
    </xf>
    <xf numFmtId="4" fontId="55" fillId="104" borderId="264" applyNumberFormat="0" applyProtection="0">
      <alignment horizontal="right" vertical="center" wrapText="1"/>
    </xf>
    <xf numFmtId="4" fontId="16" fillId="0" borderId="268" applyNumberFormat="0" applyProtection="0">
      <alignment vertical="center"/>
    </xf>
    <xf numFmtId="4" fontId="16" fillId="0" borderId="268" applyNumberFormat="0" applyProtection="0">
      <alignment vertical="center"/>
    </xf>
    <xf numFmtId="4" fontId="16" fillId="0" borderId="268" applyNumberFormat="0" applyProtection="0">
      <alignment horizontal="left" vertical="center" indent="1"/>
    </xf>
    <xf numFmtId="4" fontId="16" fillId="19" borderId="268" applyNumberFormat="0" applyProtection="0">
      <alignment horizontal="left" vertical="center" indent="1"/>
    </xf>
    <xf numFmtId="4" fontId="25" fillId="22" borderId="264" applyNumberFormat="0" applyProtection="0">
      <alignment horizontal="left" vertical="center"/>
    </xf>
    <xf numFmtId="0" fontId="20" fillId="0" borderId="268" applyNumberFormat="0" applyProtection="0">
      <alignment horizontal="left" vertical="center" indent="1"/>
    </xf>
    <xf numFmtId="4" fontId="16" fillId="2" borderId="268" applyNumberFormat="0" applyProtection="0">
      <alignment horizontal="right" vertical="center"/>
    </xf>
    <xf numFmtId="4" fontId="16" fillId="106" borderId="268" applyNumberFormat="0" applyProtection="0">
      <alignment horizontal="right" vertical="center"/>
    </xf>
    <xf numFmtId="4" fontId="16" fillId="42" borderId="268" applyNumberFormat="0" applyProtection="0">
      <alignment horizontal="right" vertical="center"/>
    </xf>
    <xf numFmtId="4" fontId="16" fillId="107" borderId="268" applyNumberFormat="0" applyProtection="0">
      <alignment horizontal="right" vertical="center"/>
    </xf>
    <xf numFmtId="4" fontId="16" fillId="108" borderId="268" applyNumberFormat="0" applyProtection="0">
      <alignment horizontal="right" vertical="center"/>
    </xf>
    <xf numFmtId="4" fontId="16" fillId="109" borderId="268" applyNumberFormat="0" applyProtection="0">
      <alignment horizontal="right" vertical="center"/>
    </xf>
    <xf numFmtId="4" fontId="16" fillId="110" borderId="268" applyNumberFormat="0" applyProtection="0">
      <alignment horizontal="right" vertical="center"/>
    </xf>
    <xf numFmtId="4" fontId="16" fillId="111" borderId="268" applyNumberFormat="0" applyProtection="0">
      <alignment horizontal="right" vertical="center"/>
    </xf>
    <xf numFmtId="4" fontId="16" fillId="112" borderId="268" applyNumberFormat="0" applyProtection="0">
      <alignment horizontal="right" vertical="center"/>
    </xf>
    <xf numFmtId="0" fontId="20" fillId="113" borderId="268" applyNumberFormat="0" applyProtection="0">
      <alignment horizontal="left" vertical="center" indent="1"/>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0" borderId="264" applyNumberFormat="0" applyProtection="0">
      <alignment horizontal="left" vertical="center" indent="2"/>
    </xf>
    <xf numFmtId="0" fontId="20" fillId="49"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2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102"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1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68" applyNumberFormat="0" applyProtection="0">
      <alignment vertical="center"/>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16" fillId="40" borderId="268" applyNumberFormat="0" applyProtection="0">
      <alignment horizontal="left" vertical="center"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4" fillId="0" borderId="264" applyNumberFormat="0" applyProtection="0">
      <alignment horizontal="right" vertical="center" wrapText="1"/>
    </xf>
    <xf numFmtId="4" fontId="16" fillId="0" borderId="268" applyNumberFormat="0" applyProtection="0">
      <alignment horizontal="right" vertical="center"/>
    </xf>
    <xf numFmtId="4" fontId="16" fillId="0" borderId="268" applyNumberFormat="0" applyProtection="0">
      <alignment horizontal="right" vertical="center"/>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0" fontId="20" fillId="0" borderId="268" applyNumberFormat="0" applyProtection="0">
      <alignment horizontal="left" vertical="center" indent="1"/>
    </xf>
    <xf numFmtId="0" fontId="20" fillId="0" borderId="268" applyNumberFormat="0" applyProtection="0">
      <alignment horizontal="left" vertical="center" indent="1"/>
    </xf>
    <xf numFmtId="0" fontId="25" fillId="43" borderId="264" applyNumberFormat="0" applyProtection="0">
      <alignment horizontal="center" vertical="center" wrapText="1"/>
    </xf>
    <xf numFmtId="0" fontId="20" fillId="0" borderId="268" applyNumberFormat="0" applyProtection="0">
      <alignment horizontal="left" vertical="center" indent="1"/>
    </xf>
    <xf numFmtId="0" fontId="20" fillId="0" borderId="268" applyNumberFormat="0" applyProtection="0">
      <alignment horizontal="left" vertical="center" indent="1"/>
    </xf>
    <xf numFmtId="4" fontId="45" fillId="117" borderId="268" applyNumberFormat="0" applyProtection="0">
      <alignment horizontal="right" vertic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0" fontId="73" fillId="0" borderId="269" applyNumberFormat="0" applyFill="0" applyAlignment="0" applyProtection="0"/>
    <xf numFmtId="0" fontId="73" fillId="0" borderId="269" applyNumberFormat="0" applyFill="0" applyAlignment="0" applyProtection="0"/>
    <xf numFmtId="0" fontId="73" fillId="0" borderId="269" applyNumberFormat="0" applyFill="0" applyAlignment="0" applyProtection="0"/>
    <xf numFmtId="204" fontId="20" fillId="0" borderId="270">
      <protection locked="0"/>
    </xf>
    <xf numFmtId="204" fontId="20" fillId="0" borderId="270">
      <protection locked="0"/>
    </xf>
    <xf numFmtId="0" fontId="73" fillId="0" borderId="269" applyNumberFormat="0" applyFill="0" applyAlignment="0" applyProtection="0"/>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64"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23" fillId="0" borderId="264" applyNumberFormat="0" applyProtection="0">
      <alignment horizontal="left" vertical="center" inden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20" fillId="89" borderId="276"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68" fillId="89" borderId="276" applyNumberFormat="0" applyFon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4" fontId="55" fillId="104" borderId="273" applyNumberFormat="0" applyProtection="0">
      <alignment horizontal="right" vertical="center" wrapText="1"/>
    </xf>
    <xf numFmtId="4" fontId="55" fillId="104" borderId="273" applyNumberFormat="0" applyProtection="0">
      <alignment horizontal="right" vertical="center" wrapText="1"/>
    </xf>
    <xf numFmtId="4" fontId="16" fillId="0" borderId="277" applyNumberFormat="0" applyProtection="0">
      <alignment vertical="center"/>
    </xf>
    <xf numFmtId="4" fontId="16" fillId="0" borderId="277" applyNumberFormat="0" applyProtection="0">
      <alignment vertical="center"/>
    </xf>
    <xf numFmtId="4" fontId="16" fillId="0" borderId="277" applyNumberFormat="0" applyProtection="0">
      <alignment horizontal="left" vertical="center" indent="1"/>
    </xf>
    <xf numFmtId="4" fontId="16" fillId="19" borderId="277" applyNumberFormat="0" applyProtection="0">
      <alignment horizontal="left" vertical="center" indent="1"/>
    </xf>
    <xf numFmtId="4" fontId="25" fillId="22" borderId="273" applyNumberFormat="0" applyProtection="0">
      <alignment horizontal="left" vertical="center"/>
    </xf>
    <xf numFmtId="0" fontId="20" fillId="0" borderId="277" applyNumberFormat="0" applyProtection="0">
      <alignment horizontal="left" vertical="center" indent="1"/>
    </xf>
    <xf numFmtId="4" fontId="16" fillId="2" borderId="277" applyNumberFormat="0" applyProtection="0">
      <alignment horizontal="right" vertical="center"/>
    </xf>
    <xf numFmtId="4" fontId="16" fillId="106" borderId="277" applyNumberFormat="0" applyProtection="0">
      <alignment horizontal="right" vertical="center"/>
    </xf>
    <xf numFmtId="4" fontId="16" fillId="42" borderId="277" applyNumberFormat="0" applyProtection="0">
      <alignment horizontal="right" vertical="center"/>
    </xf>
    <xf numFmtId="4" fontId="16" fillId="107" borderId="277" applyNumberFormat="0" applyProtection="0">
      <alignment horizontal="right" vertical="center"/>
    </xf>
    <xf numFmtId="4" fontId="16" fillId="108" borderId="277" applyNumberFormat="0" applyProtection="0">
      <alignment horizontal="right" vertical="center"/>
    </xf>
    <xf numFmtId="4" fontId="16" fillId="109" borderId="277" applyNumberFormat="0" applyProtection="0">
      <alignment horizontal="right" vertical="center"/>
    </xf>
    <xf numFmtId="4" fontId="16" fillId="110" borderId="277" applyNumberFormat="0" applyProtection="0">
      <alignment horizontal="right" vertical="center"/>
    </xf>
    <xf numFmtId="4" fontId="16" fillId="111" borderId="277" applyNumberFormat="0" applyProtection="0">
      <alignment horizontal="right" vertical="center"/>
    </xf>
    <xf numFmtId="4" fontId="16" fillId="112" borderId="277" applyNumberFormat="0" applyProtection="0">
      <alignment horizontal="right" vertical="center"/>
    </xf>
    <xf numFmtId="0" fontId="20" fillId="113" borderId="277"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7" applyNumberFormat="0" applyProtection="0">
      <alignment vertical="center"/>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16" fillId="40" borderId="277" applyNumberFormat="0" applyProtection="0">
      <alignment horizontal="left" vertical="center"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77" applyNumberFormat="0" applyProtection="0">
      <alignment horizontal="right" vertical="center"/>
    </xf>
    <xf numFmtId="4" fontId="16" fillId="0" borderId="277"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77" applyNumberFormat="0" applyProtection="0">
      <alignment horizontal="left" vertical="center" indent="1"/>
    </xf>
    <xf numFmtId="0" fontId="20" fillId="0" borderId="277" applyNumberFormat="0" applyProtection="0">
      <alignment horizontal="left" vertical="center" indent="1"/>
    </xf>
    <xf numFmtId="0" fontId="25" fillId="43" borderId="273" applyNumberFormat="0" applyProtection="0">
      <alignment horizontal="center" vertical="center" wrapText="1"/>
    </xf>
    <xf numFmtId="0" fontId="20" fillId="0" borderId="277" applyNumberFormat="0" applyProtection="0">
      <alignment horizontal="left" vertical="center" indent="1"/>
    </xf>
    <xf numFmtId="0" fontId="20" fillId="0" borderId="277" applyNumberFormat="0" applyProtection="0">
      <alignment horizontal="left" vertical="center" indent="1"/>
    </xf>
    <xf numFmtId="4" fontId="45" fillId="117" borderId="277" applyNumberFormat="0" applyProtection="0">
      <alignment horizontal="right" vertic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204" fontId="20" fillId="0" borderId="279">
      <protection locked="0"/>
    </xf>
    <xf numFmtId="204" fontId="20" fillId="0" borderId="279">
      <protection locked="0"/>
    </xf>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20" fillId="39"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0" fontId="25" fillId="43" borderId="287" applyNumberFormat="0" applyProtection="0">
      <alignment horizontal="center" vertical="center" wrapText="1"/>
    </xf>
    <xf numFmtId="4" fontId="30" fillId="18" borderId="273" applyNumberFormat="0" applyProtection="0">
      <alignment horizontal="right" vertical="center" wrapText="1"/>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23" fillId="0" borderId="273" applyNumberFormat="0" applyProtection="0">
      <alignment horizontal="right" vertical="center" wrapText="1"/>
    </xf>
    <xf numFmtId="4" fontId="23" fillId="0" borderId="287" applyNumberFormat="0" applyProtection="0">
      <alignment horizontal="left" vertical="center" indent="1"/>
    </xf>
    <xf numFmtId="0" fontId="25" fillId="44" borderId="273" applyNumberFormat="0" applyProtection="0">
      <alignment horizontal="center" vertical="top" wrapText="1"/>
    </xf>
    <xf numFmtId="0" fontId="24" fillId="0" borderId="287" applyNumberFormat="0" applyProtection="0">
      <alignment horizontal="left" vertical="center" indent="2"/>
    </xf>
    <xf numFmtId="0" fontId="20" fillId="3" borderId="288" applyNumberFormat="0" applyProtection="0">
      <alignment horizontal="left" vertical="top" indent="1"/>
    </xf>
    <xf numFmtId="0" fontId="25" fillId="44" borderId="287" applyNumberFormat="0" applyProtection="0">
      <alignment horizontal="center" vertical="top" wrapText="1"/>
    </xf>
    <xf numFmtId="4" fontId="23" fillId="0" borderId="273" applyNumberFormat="0" applyProtection="0">
      <alignment horizontal="left" vertical="center" indent="1"/>
    </xf>
    <xf numFmtId="4" fontId="16" fillId="27" borderId="288" applyNumberFormat="0" applyProtection="0">
      <alignment horizontal="right" vertical="center"/>
    </xf>
    <xf numFmtId="4" fontId="16" fillId="24" borderId="288" applyNumberFormat="0" applyProtection="0">
      <alignment horizontal="righ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0" fontId="20" fillId="39" borderId="288" applyNumberFormat="0" applyProtection="0">
      <alignment horizontal="left" vertical="top" indent="1"/>
    </xf>
    <xf numFmtId="0" fontId="20" fillId="84" borderId="287" applyNumberFormat="0">
      <protection locked="0"/>
    </xf>
    <xf numFmtId="0" fontId="16" fillId="40" borderId="288" applyNumberFormat="0" applyProtection="0">
      <alignment horizontal="left" vertical="top" indent="1"/>
    </xf>
    <xf numFmtId="4" fontId="36" fillId="40" borderId="288" applyNumberFormat="0" applyProtection="0">
      <alignmen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0" fontId="20" fillId="84" borderId="273" applyNumberFormat="0">
      <protection locked="0"/>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128" fillId="34" borderId="245" applyNumberFormat="0" applyFont="0" applyBorder="0" applyAlignment="0" applyProtection="0">
      <protection hidden="1"/>
    </xf>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0" fontId="20" fillId="84" borderId="287" applyNumberFormat="0">
      <protection locked="0"/>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4" fontId="16" fillId="40" borderId="288" applyNumberFormat="0" applyProtection="0">
      <alignment vertical="center"/>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0" fontId="20" fillId="89" borderId="283" applyNumberFormat="0" applyFont="0" applyAlignment="0" applyProtection="0"/>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0" fontId="20" fillId="89" borderId="282" applyNumberFormat="0" applyFont="0" applyAlignment="0" applyProtection="0"/>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4" fontId="23" fillId="0" borderId="287" applyNumberFormat="0" applyProtection="0">
      <alignment horizontal="left" vertical="center" indent="1"/>
    </xf>
    <xf numFmtId="0" fontId="20" fillId="89" borderId="282" applyNumberFormat="0" applyFont="0" applyAlignment="0" applyProtection="0"/>
    <xf numFmtId="4" fontId="23" fillId="0" borderId="287" applyNumberFormat="0" applyProtection="0">
      <alignment horizontal="left" vertical="center" indent="1"/>
    </xf>
    <xf numFmtId="0" fontId="20" fillId="84" borderId="287" applyNumberFormat="0">
      <protection locked="0"/>
    </xf>
    <xf numFmtId="0" fontId="20" fillId="89" borderId="282" applyNumberFormat="0" applyFont="0" applyAlignment="0" applyProtection="0"/>
    <xf numFmtId="0" fontId="25" fillId="44" borderId="287" applyNumberFormat="0" applyProtection="0">
      <alignment horizontal="center" vertical="top" wrapText="1"/>
    </xf>
    <xf numFmtId="4" fontId="23" fillId="0" borderId="287" applyNumberFormat="0" applyProtection="0">
      <alignment horizontal="right" vertical="center" wrapTex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16" fillId="34" borderId="287" applyNumberFormat="0" applyProtection="0">
      <alignment horizontal="left" vertical="center" indent="1"/>
    </xf>
    <xf numFmtId="0" fontId="20" fillId="89" borderId="282" applyNumberFormat="0" applyFont="0" applyAlignment="0" applyProtection="0"/>
    <xf numFmtId="4" fontId="17" fillId="33" borderId="287" applyNumberFormat="0" applyProtection="0">
      <alignment horizontal="left" vertical="center" indent="1"/>
    </xf>
    <xf numFmtId="4" fontId="25" fillId="22" borderId="287" applyNumberFormat="0" applyProtection="0">
      <alignment horizontal="left" vertical="center"/>
    </xf>
    <xf numFmtId="0" fontId="20" fillId="89" borderId="282" applyNumberFormat="0" applyFont="0" applyAlignment="0" applyProtection="0"/>
    <xf numFmtId="4" fontId="30" fillId="18" borderId="287" applyNumberFormat="0" applyProtection="0">
      <alignment horizontal="left" vertical="center" indent="1"/>
    </xf>
    <xf numFmtId="4" fontId="30" fillId="18" borderId="287" applyNumberFormat="0" applyProtection="0">
      <alignment horizontal="right" vertical="center" wrapText="1"/>
    </xf>
    <xf numFmtId="4" fontId="23" fillId="0" borderId="287" applyNumberFormat="0" applyProtection="0">
      <alignment horizontal="left" vertical="center" indent="1"/>
    </xf>
    <xf numFmtId="0" fontId="68" fillId="89" borderId="283" applyNumberFormat="0" applyFont="0" applyAlignment="0" applyProtection="0"/>
    <xf numFmtId="0" fontId="20" fillId="84" borderId="287" applyNumberFormat="0">
      <protection locked="0"/>
    </xf>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7" fillId="0" borderId="245" applyNumberFormat="0" applyFill="0" applyBorder="0" applyAlignment="0" applyProtection="0">
      <protection hidden="1"/>
    </xf>
    <xf numFmtId="4" fontId="16" fillId="0" borderId="284" applyNumberFormat="0" applyProtection="0">
      <alignment vertical="center"/>
    </xf>
    <xf numFmtId="4" fontId="16" fillId="0" borderId="284" applyNumberFormat="0" applyProtection="0">
      <alignment vertical="center"/>
    </xf>
    <xf numFmtId="4" fontId="16" fillId="0" borderId="284" applyNumberFormat="0" applyProtection="0">
      <alignment horizontal="left" vertical="center" indent="1"/>
    </xf>
    <xf numFmtId="4" fontId="16" fillId="19" borderId="284" applyNumberFormat="0" applyProtection="0">
      <alignment horizontal="left" vertical="center" indent="1"/>
    </xf>
    <xf numFmtId="4" fontId="25" fillId="22" borderId="273" applyNumberFormat="0" applyProtection="0">
      <alignment horizontal="left" vertical="center"/>
    </xf>
    <xf numFmtId="0" fontId="20" fillId="0" borderId="284" applyNumberFormat="0" applyProtection="0">
      <alignment horizontal="left" vertical="center" indent="1"/>
    </xf>
    <xf numFmtId="4" fontId="16" fillId="2" borderId="284" applyNumberFormat="0" applyProtection="0">
      <alignment horizontal="right" vertical="center"/>
    </xf>
    <xf numFmtId="4" fontId="16" fillId="106" borderId="284" applyNumberFormat="0" applyProtection="0">
      <alignment horizontal="right" vertical="center"/>
    </xf>
    <xf numFmtId="4" fontId="16" fillId="42" borderId="284" applyNumberFormat="0" applyProtection="0">
      <alignment horizontal="right" vertical="center"/>
    </xf>
    <xf numFmtId="4" fontId="16" fillId="107" borderId="284" applyNumberFormat="0" applyProtection="0">
      <alignment horizontal="right" vertical="center"/>
    </xf>
    <xf numFmtId="4" fontId="16" fillId="108" borderId="284" applyNumberFormat="0" applyProtection="0">
      <alignment horizontal="right" vertical="center"/>
    </xf>
    <xf numFmtId="4" fontId="16" fillId="109" borderId="284" applyNumberFormat="0" applyProtection="0">
      <alignment horizontal="right" vertical="center"/>
    </xf>
    <xf numFmtId="4" fontId="16" fillId="110" borderId="284" applyNumberFormat="0" applyProtection="0">
      <alignment horizontal="right" vertical="center"/>
    </xf>
    <xf numFmtId="4" fontId="16" fillId="111" borderId="284" applyNumberFormat="0" applyProtection="0">
      <alignment horizontal="right" vertical="center"/>
    </xf>
    <xf numFmtId="4" fontId="16" fillId="112" borderId="284" applyNumberFormat="0" applyProtection="0">
      <alignment horizontal="right" vertical="center"/>
    </xf>
    <xf numFmtId="0" fontId="20" fillId="113" borderId="284"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84" applyNumberFormat="0" applyProtection="0">
      <alignment vertical="center"/>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16" fillId="40" borderId="284" applyNumberFormat="0" applyProtection="0">
      <alignment horizontal="left" vertical="center" indent="1"/>
    </xf>
    <xf numFmtId="4" fontId="23" fillId="0" borderId="273" applyNumberFormat="0" applyProtection="0">
      <alignment horizontal="right" vertical="center" wrapText="1"/>
    </xf>
    <xf numFmtId="0" fontId="25" fillId="44" borderId="287" applyNumberFormat="0" applyProtection="0">
      <alignment horizontal="center" vertical="top"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84" applyNumberFormat="0" applyProtection="0">
      <alignment horizontal="right" vertical="center"/>
    </xf>
    <xf numFmtId="4" fontId="16" fillId="0" borderId="284" applyNumberFormat="0" applyProtection="0">
      <alignment horizontal="right" vertical="center"/>
    </xf>
    <xf numFmtId="0" fontId="25" fillId="43" borderId="287" applyNumberFormat="0" applyProtection="0">
      <alignment horizontal="center" vertical="center" wrapTex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84" applyNumberFormat="0" applyProtection="0">
      <alignment horizontal="left" vertical="center" indent="1"/>
    </xf>
    <xf numFmtId="0" fontId="20" fillId="0" borderId="284" applyNumberFormat="0" applyProtection="0">
      <alignment horizontal="left" vertical="center" indent="1"/>
    </xf>
    <xf numFmtId="4" fontId="23" fillId="0" borderId="287" applyNumberFormat="0" applyProtection="0">
      <alignment horizontal="right" vertical="center" wrapText="1"/>
    </xf>
    <xf numFmtId="0" fontId="25" fillId="43" borderId="273" applyNumberFormat="0" applyProtection="0">
      <alignment horizontal="center" vertical="center" wrapText="1"/>
    </xf>
    <xf numFmtId="0" fontId="20" fillId="0" borderId="284" applyNumberFormat="0" applyProtection="0">
      <alignment horizontal="left" vertical="center" indent="1"/>
    </xf>
    <xf numFmtId="0" fontId="20" fillId="0" borderId="284"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45" fillId="117" borderId="284" applyNumberFormat="0" applyProtection="0">
      <alignment horizontal="right" vertical="center"/>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17" fillId="33" borderId="287" applyNumberFormat="0" applyProtection="0">
      <alignment horizontal="left" vertical="center" indent="1"/>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4" fontId="25" fillId="22" borderId="287" applyNumberFormat="0" applyProtection="0">
      <alignment horizontal="left" vertical="center"/>
    </xf>
    <xf numFmtId="4" fontId="30" fillId="18" borderId="287" applyNumberFormat="0" applyProtection="0">
      <alignment horizontal="left" vertical="center" indent="1"/>
    </xf>
    <xf numFmtId="4" fontId="30" fillId="18" borderId="287" applyNumberFormat="0" applyProtection="0">
      <alignment horizontal="right" vertical="center" wrapText="1"/>
    </xf>
    <xf numFmtId="0" fontId="73" fillId="0" borderId="285" applyNumberFormat="0" applyFill="0" applyAlignment="0" applyProtection="0"/>
    <xf numFmtId="0" fontId="73" fillId="0" borderId="285" applyNumberFormat="0" applyFill="0" applyAlignment="0" applyProtection="0"/>
    <xf numFmtId="0" fontId="73" fillId="0" borderId="285" applyNumberFormat="0" applyFill="0" applyAlignment="0" applyProtection="0"/>
    <xf numFmtId="204" fontId="20" fillId="0" borderId="286">
      <protection locked="0"/>
    </xf>
    <xf numFmtId="204" fontId="20" fillId="0" borderId="286">
      <protection locked="0"/>
    </xf>
    <xf numFmtId="0" fontId="73" fillId="0" borderId="285" applyNumberFormat="0" applyFill="0" applyAlignment="0" applyProtection="0"/>
    <xf numFmtId="0" fontId="20" fillId="89" borderId="292"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68" fillId="89" borderId="292" applyNumberFormat="0" applyFon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4" fontId="55" fillId="104" borderId="287" applyNumberFormat="0" applyProtection="0">
      <alignment horizontal="right" vertical="center" wrapText="1"/>
    </xf>
    <xf numFmtId="4" fontId="55" fillId="104" borderId="287" applyNumberFormat="0" applyProtection="0">
      <alignment horizontal="right" vertical="center" wrapText="1"/>
    </xf>
    <xf numFmtId="4" fontId="16" fillId="0" borderId="293" applyNumberFormat="0" applyProtection="0">
      <alignment vertical="center"/>
    </xf>
    <xf numFmtId="4" fontId="16" fillId="0" borderId="293" applyNumberFormat="0" applyProtection="0">
      <alignment vertical="center"/>
    </xf>
    <xf numFmtId="4" fontId="16" fillId="0" borderId="293" applyNumberFormat="0" applyProtection="0">
      <alignment horizontal="left" vertical="center" indent="1"/>
    </xf>
    <xf numFmtId="4" fontId="16" fillId="19" borderId="293" applyNumberFormat="0" applyProtection="0">
      <alignment horizontal="left" vertical="center" indent="1"/>
    </xf>
    <xf numFmtId="4" fontId="25" fillId="22" borderId="287" applyNumberFormat="0" applyProtection="0">
      <alignment horizontal="left" vertical="center"/>
    </xf>
    <xf numFmtId="0" fontId="20" fillId="0" borderId="293" applyNumberFormat="0" applyProtection="0">
      <alignment horizontal="left" vertical="center" indent="1"/>
    </xf>
    <xf numFmtId="4" fontId="16" fillId="2" borderId="293" applyNumberFormat="0" applyProtection="0">
      <alignment horizontal="right" vertical="center"/>
    </xf>
    <xf numFmtId="4" fontId="16" fillId="106" borderId="293" applyNumberFormat="0" applyProtection="0">
      <alignment horizontal="right" vertical="center"/>
    </xf>
    <xf numFmtId="4" fontId="16" fillId="42" borderId="293" applyNumberFormat="0" applyProtection="0">
      <alignment horizontal="right" vertical="center"/>
    </xf>
    <xf numFmtId="4" fontId="16" fillId="107" borderId="293" applyNumberFormat="0" applyProtection="0">
      <alignment horizontal="right" vertical="center"/>
    </xf>
    <xf numFmtId="4" fontId="16" fillId="108" borderId="293" applyNumberFormat="0" applyProtection="0">
      <alignment horizontal="right" vertical="center"/>
    </xf>
    <xf numFmtId="4" fontId="16" fillId="109" borderId="293" applyNumberFormat="0" applyProtection="0">
      <alignment horizontal="right" vertical="center"/>
    </xf>
    <xf numFmtId="4" fontId="16" fillId="110" borderId="293" applyNumberFormat="0" applyProtection="0">
      <alignment horizontal="right" vertical="center"/>
    </xf>
    <xf numFmtId="4" fontId="16" fillId="111" borderId="293" applyNumberFormat="0" applyProtection="0">
      <alignment horizontal="right" vertical="center"/>
    </xf>
    <xf numFmtId="4" fontId="16" fillId="112" borderId="293" applyNumberFormat="0" applyProtection="0">
      <alignment horizontal="right" vertical="center"/>
    </xf>
    <xf numFmtId="0" fontId="20" fillId="113" borderId="293" applyNumberFormat="0" applyProtection="0">
      <alignment horizontal="left" vertical="center" indent="1"/>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0" borderId="287" applyNumberFormat="0" applyProtection="0">
      <alignment horizontal="left" vertical="center" indent="2"/>
    </xf>
    <xf numFmtId="0" fontId="20" fillId="49"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2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102"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1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84" borderId="287" applyNumberFormat="0">
      <protection locked="0"/>
    </xf>
    <xf numFmtId="0" fontId="20" fillId="84" borderId="287" applyNumberFormat="0">
      <protection locked="0"/>
    </xf>
    <xf numFmtId="0" fontId="20" fillId="84" borderId="287" applyNumberFormat="0">
      <protection locked="0"/>
    </xf>
    <xf numFmtId="0" fontId="20" fillId="84" borderId="287" applyNumberFormat="0">
      <protection locked="0"/>
    </xf>
    <xf numFmtId="4" fontId="16" fillId="40" borderId="293" applyNumberFormat="0" applyProtection="0">
      <alignment vertical="center"/>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16" fillId="40" borderId="293" applyNumberFormat="0" applyProtection="0">
      <alignment horizontal="left" vertical="center" indent="1"/>
    </xf>
    <xf numFmtId="4" fontId="23" fillId="0" borderId="287" applyNumberFormat="0" applyProtection="0">
      <alignment horizontal="right" vertical="center" wrapText="1"/>
    </xf>
    <xf numFmtId="4" fontId="23" fillId="0" borderId="287" applyNumberFormat="0" applyProtection="0">
      <alignment horizontal="right" vertical="center" wrapText="1"/>
    </xf>
    <xf numFmtId="4" fontId="24" fillId="0" borderId="287" applyNumberFormat="0" applyProtection="0">
      <alignment horizontal="right" vertical="center" wrapText="1"/>
    </xf>
    <xf numFmtId="4" fontId="16" fillId="0" borderId="293" applyNumberFormat="0" applyProtection="0">
      <alignment horizontal="right" vertical="center"/>
    </xf>
    <xf numFmtId="4" fontId="16" fillId="0" borderId="293"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0" borderId="293" applyNumberFormat="0" applyProtection="0">
      <alignment horizontal="left" vertical="center" indent="1"/>
    </xf>
    <xf numFmtId="0" fontId="20" fillId="0" borderId="293" applyNumberFormat="0" applyProtection="0">
      <alignment horizontal="left" vertical="center" indent="1"/>
    </xf>
    <xf numFmtId="0" fontId="25" fillId="43" borderId="287" applyNumberFormat="0" applyProtection="0">
      <alignment horizontal="center" vertical="center" wrapText="1"/>
    </xf>
    <xf numFmtId="0" fontId="20" fillId="0" borderId="293" applyNumberFormat="0" applyProtection="0">
      <alignment horizontal="left" vertical="center" indent="1"/>
    </xf>
    <xf numFmtId="0" fontId="20" fillId="0" borderId="293" applyNumberFormat="0" applyProtection="0">
      <alignment horizontal="left" vertical="center" indent="1"/>
    </xf>
    <xf numFmtId="4" fontId="45" fillId="117" borderId="293" applyNumberFormat="0" applyProtection="0">
      <alignment horizontal="right" vertic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0" fontId="73" fillId="0" borderId="294" applyNumberFormat="0" applyFill="0" applyAlignment="0" applyProtection="0"/>
    <xf numFmtId="0" fontId="73" fillId="0" borderId="294" applyNumberFormat="0" applyFill="0" applyAlignment="0" applyProtection="0"/>
    <xf numFmtId="0" fontId="73" fillId="0" borderId="294" applyNumberFormat="0" applyFill="0" applyAlignment="0" applyProtection="0"/>
    <xf numFmtId="204" fontId="20" fillId="0" borderId="295">
      <protection locked="0"/>
    </xf>
    <xf numFmtId="204" fontId="20" fillId="0" borderId="295">
      <protection locked="0"/>
    </xf>
    <xf numFmtId="0" fontId="73" fillId="0" borderId="294" applyNumberFormat="0" applyFill="0" applyAlignment="0" applyProtection="0"/>
    <xf numFmtId="173" fontId="20" fillId="0" borderId="0"/>
    <xf numFmtId="43" fontId="20" fillId="0" borderId="0" applyFont="0" applyFill="0" applyBorder="0" applyAlignment="0" applyProtection="0"/>
    <xf numFmtId="0" fontId="2" fillId="0" borderId="0"/>
    <xf numFmtId="0" fontId="2" fillId="0" borderId="0"/>
    <xf numFmtId="173" fontId="20" fillId="0" borderId="0"/>
    <xf numFmtId="43" fontId="20" fillId="0" borderId="0" applyFont="0" applyFill="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0" borderId="0"/>
    <xf numFmtId="43" fontId="2" fillId="0" borderId="0" applyFont="0" applyFill="0" applyBorder="0" applyAlignment="0" applyProtection="0"/>
    <xf numFmtId="0" fontId="2" fillId="5" borderId="18" applyNumberFormat="0" applyFont="0" applyAlignment="0" applyProtection="0"/>
    <xf numFmtId="9" fontId="2" fillId="0" borderId="0" applyFont="0" applyFill="0" applyBorder="0" applyAlignment="0" applyProtection="0"/>
    <xf numFmtId="0" fontId="100" fillId="0" borderId="0"/>
    <xf numFmtId="43" fontId="100" fillId="0" borderId="0" applyFont="0" applyFill="0" applyBorder="0" applyAlignment="0" applyProtection="0"/>
    <xf numFmtId="0" fontId="2" fillId="0" borderId="0"/>
    <xf numFmtId="0" fontId="2" fillId="0" borderId="0"/>
    <xf numFmtId="0" fontId="20"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 fontId="31" fillId="19" borderId="298" applyNumberFormat="0" applyProtection="0">
      <alignment vertical="center"/>
    </xf>
    <xf numFmtId="4" fontId="31" fillId="19" borderId="298" applyNumberFormat="0" applyProtection="0">
      <alignment vertical="center"/>
    </xf>
    <xf numFmtId="4" fontId="31" fillId="19" borderId="298" applyNumberFormat="0" applyProtection="0">
      <alignment vertical="center"/>
    </xf>
    <xf numFmtId="0" fontId="17" fillId="19" borderId="298" applyNumberFormat="0" applyProtection="0">
      <alignment horizontal="left" vertical="top" indent="1"/>
    </xf>
    <xf numFmtId="0" fontId="17" fillId="19" borderId="298" applyNumberFormat="0" applyProtection="0">
      <alignment horizontal="left" vertical="top" indent="1"/>
    </xf>
    <xf numFmtId="0" fontId="17" fillId="19" borderId="298" applyNumberFormat="0" applyProtection="0">
      <alignment horizontal="left" vertical="top" indent="1"/>
    </xf>
    <xf numFmtId="4" fontId="16" fillId="24" borderId="298" applyNumberFormat="0" applyProtection="0">
      <alignment horizontal="right" vertical="center"/>
    </xf>
    <xf numFmtId="4" fontId="16" fillId="24" borderId="298" applyNumberFormat="0" applyProtection="0">
      <alignment horizontal="right" vertical="center"/>
    </xf>
    <xf numFmtId="4" fontId="16" fillId="24"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4" fontId="16" fillId="40" borderId="298" applyNumberFormat="0" applyProtection="0">
      <alignment vertical="center"/>
    </xf>
    <xf numFmtId="4" fontId="16" fillId="40" borderId="298" applyNumberFormat="0" applyProtection="0">
      <alignment vertical="center"/>
    </xf>
    <xf numFmtId="4" fontId="1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0" fontId="16" fillId="40" borderId="298" applyNumberFormat="0" applyProtection="0">
      <alignment horizontal="left" vertical="top" indent="1"/>
    </xf>
    <xf numFmtId="0" fontId="16" fillId="40" borderId="298" applyNumberFormat="0" applyProtection="0">
      <alignment horizontal="left" vertical="top" indent="1"/>
    </xf>
    <xf numFmtId="0" fontId="16" fillId="40" borderId="298" applyNumberFormat="0" applyProtection="0">
      <alignment horizontal="left" vertical="top" indent="1"/>
    </xf>
    <xf numFmtId="4" fontId="36" fillId="41" borderId="298" applyNumberFormat="0" applyProtection="0">
      <alignment horizontal="right" vertical="center"/>
    </xf>
    <xf numFmtId="4" fontId="36" fillId="41" borderId="298" applyNumberFormat="0" applyProtection="0">
      <alignment horizontal="right" vertical="center"/>
    </xf>
    <xf numFmtId="4" fontId="36"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0" fontId="95" fillId="59" borderId="0" applyNumberFormat="0" applyBorder="0" applyAlignment="0" applyProtection="0"/>
    <xf numFmtId="0" fontId="95" fillId="61" borderId="0" applyNumberFormat="0" applyBorder="0" applyAlignment="0" applyProtection="0"/>
    <xf numFmtId="0" fontId="95" fillId="63" borderId="0" applyNumberFormat="0" applyBorder="0" applyAlignment="0" applyProtection="0"/>
    <xf numFmtId="0" fontId="95" fillId="65" borderId="0" applyNumberFormat="0" applyBorder="0" applyAlignment="0" applyProtection="0"/>
    <xf numFmtId="0" fontId="95" fillId="67" borderId="0" applyNumberFormat="0" applyBorder="0" applyAlignment="0" applyProtection="0"/>
    <xf numFmtId="0" fontId="95" fillId="69" borderId="0" applyNumberFormat="0" applyBorder="0" applyAlignment="0" applyProtection="0"/>
    <xf numFmtId="0" fontId="131" fillId="53" borderId="0" applyNumberFormat="0" applyBorder="0" applyAlignment="0" applyProtection="0"/>
    <xf numFmtId="0" fontId="136" fillId="56" borderId="32" applyNumberFormat="0" applyAlignment="0" applyProtection="0"/>
    <xf numFmtId="0" fontId="94" fillId="57" borderId="35" applyNumberFormat="0" applyAlignment="0" applyProtection="0"/>
    <xf numFmtId="0" fontId="150" fillId="0" borderId="0" applyNumberFormat="0" applyFill="0" applyBorder="0" applyAlignment="0" applyProtection="0"/>
    <xf numFmtId="0" fontId="154" fillId="52" borderId="0" applyNumberFormat="0" applyBorder="0" applyAlignment="0" applyProtection="0"/>
    <xf numFmtId="0" fontId="172" fillId="55" borderId="32" applyNumberFormat="0" applyAlignment="0" applyProtection="0"/>
    <xf numFmtId="0" fontId="176" fillId="0" borderId="34" applyNumberFormat="0" applyFill="0" applyAlignment="0" applyProtection="0"/>
    <xf numFmtId="0" fontId="179" fillId="54" borderId="0" applyNumberFormat="0" applyBorder="0" applyAlignment="0" applyProtection="0"/>
    <xf numFmtId="0" fontId="185" fillId="56" borderId="33" applyNumberFormat="0" applyAlignment="0" applyProtection="0"/>
    <xf numFmtId="0" fontId="102" fillId="0" borderId="36" applyNumberFormat="0" applyFill="0" applyAlignment="0" applyProtection="0"/>
    <xf numFmtId="0" fontId="120" fillId="0" borderId="0" applyNumberFormat="0" applyFill="0" applyBorder="0" applyAlignment="0" applyProtection="0"/>
    <xf numFmtId="0" fontId="24" fillId="0" borderId="0"/>
    <xf numFmtId="4" fontId="55" fillId="104" borderId="287" applyNumberFormat="0" applyProtection="0">
      <alignment horizontal="left" vertical="center" indent="1"/>
    </xf>
    <xf numFmtId="4" fontId="23" fillId="24" borderId="298" applyNumberFormat="0" applyProtection="0">
      <alignment horizontal="right" vertical="center"/>
    </xf>
    <xf numFmtId="4" fontId="23" fillId="27" borderId="298" applyNumberFormat="0" applyProtection="0">
      <alignment horizontal="right" vertical="center"/>
    </xf>
    <xf numFmtId="4" fontId="23" fillId="28" borderId="298" applyNumberFormat="0" applyProtection="0">
      <alignment horizontal="right" vertical="center"/>
    </xf>
    <xf numFmtId="4" fontId="23" fillId="30" borderId="298" applyNumberFormat="0" applyProtection="0">
      <alignment horizontal="right" vertical="center"/>
    </xf>
    <xf numFmtId="4" fontId="17" fillId="0" borderId="287" applyNumberFormat="0" applyProtection="0">
      <alignment horizontal="left" vertical="center" indent="1"/>
    </xf>
    <xf numFmtId="4" fontId="16" fillId="0" borderId="287" applyNumberFormat="0" applyProtection="0">
      <alignment horizontal="left" vertical="center" indent="1"/>
    </xf>
    <xf numFmtId="4" fontId="230" fillId="34" borderId="298" applyNumberFormat="0" applyProtection="0">
      <alignment horizontal="center" vertical="center"/>
    </xf>
    <xf numFmtId="4" fontId="45" fillId="0" borderId="298" applyNumberFormat="0" applyProtection="0">
      <alignment horizontal="right" vertical="center"/>
    </xf>
    <xf numFmtId="0" fontId="20" fillId="0" borderId="0"/>
    <xf numFmtId="0" fontId="29" fillId="0" borderId="0"/>
    <xf numFmtId="43" fontId="24" fillId="0" borderId="0" applyFont="0" applyFill="0" applyBorder="0" applyAlignment="0" applyProtection="0"/>
    <xf numFmtId="9" fontId="24" fillId="0" borderId="0" applyFont="0" applyFill="0" applyBorder="0" applyAlignment="0" applyProtection="0"/>
    <xf numFmtId="4" fontId="24" fillId="0" borderId="0" applyNumberFormat="0" applyProtection="0">
      <alignment horizontal="left" vertical="center" indent="1"/>
    </xf>
    <xf numFmtId="43" fontId="24" fillId="0" borderId="0" applyFont="0" applyFill="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4"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241" fillId="133" borderId="322" applyNumberFormat="0" applyAlignment="0" applyProtection="0">
      <alignment horizontal="left" vertical="center" indent="1"/>
    </xf>
    <xf numFmtId="224" fontId="242" fillId="0" borderId="323" applyNumberFormat="0" applyProtection="0">
      <alignment horizontal="right" vertical="center"/>
    </xf>
    <xf numFmtId="224" fontId="241" fillId="0" borderId="324" applyNumberFormat="0" applyProtection="0">
      <alignment horizontal="right" vertical="center"/>
    </xf>
    <xf numFmtId="0" fontId="243" fillId="0" borderId="325" applyNumberFormat="0" applyFill="0" applyBorder="0" applyAlignment="0" applyProtection="0"/>
    <xf numFmtId="0" fontId="244" fillId="134" borderId="324" applyNumberFormat="0" applyAlignment="0" applyProtection="0">
      <alignment horizontal="left" vertical="center" indent="1"/>
    </xf>
    <xf numFmtId="0" fontId="244" fillId="135" borderId="324" applyNumberFormat="0" applyAlignment="0" applyProtection="0">
      <alignment horizontal="left" vertical="center" indent="1"/>
    </xf>
    <xf numFmtId="224" fontId="242" fillId="136" borderId="323" applyNumberFormat="0" applyBorder="0" applyProtection="0">
      <alignment horizontal="right" vertical="center"/>
    </xf>
    <xf numFmtId="0" fontId="244" fillId="134" borderId="324" applyNumberFormat="0" applyAlignment="0" applyProtection="0">
      <alignment horizontal="left" vertical="center" indent="1"/>
    </xf>
    <xf numFmtId="224" fontId="241" fillId="135" borderId="324" applyNumberFormat="0" applyProtection="0">
      <alignment horizontal="right" vertical="center"/>
    </xf>
    <xf numFmtId="224" fontId="241" fillId="136" borderId="324" applyNumberFormat="0" applyBorder="0" applyProtection="0">
      <alignment horizontal="right" vertical="center"/>
    </xf>
    <xf numFmtId="224" fontId="245" fillId="137" borderId="326" applyNumberFormat="0" applyBorder="0" applyAlignment="0" applyProtection="0">
      <alignment horizontal="right" vertical="center" indent="1"/>
    </xf>
    <xf numFmtId="224" fontId="246" fillId="138" borderId="326" applyNumberFormat="0" applyBorder="0" applyAlignment="0" applyProtection="0">
      <alignment horizontal="right" vertical="center" indent="1"/>
    </xf>
    <xf numFmtId="224" fontId="246" fillId="139" borderId="326" applyNumberFormat="0" applyBorder="0" applyAlignment="0" applyProtection="0">
      <alignment horizontal="right" vertical="center" indent="1"/>
    </xf>
    <xf numFmtId="224" fontId="247" fillId="140" borderId="326" applyNumberFormat="0" applyBorder="0" applyAlignment="0" applyProtection="0">
      <alignment horizontal="right" vertical="center" indent="1"/>
    </xf>
    <xf numFmtId="224" fontId="247" fillId="141" borderId="326" applyNumberFormat="0" applyBorder="0" applyAlignment="0" applyProtection="0">
      <alignment horizontal="right" vertical="center" indent="1"/>
    </xf>
    <xf numFmtId="224" fontId="247" fillId="142" borderId="326" applyNumberFormat="0" applyBorder="0" applyAlignment="0" applyProtection="0">
      <alignment horizontal="right" vertical="center" indent="1"/>
    </xf>
    <xf numFmtId="224" fontId="248" fillId="143" borderId="326" applyNumberFormat="0" applyBorder="0" applyAlignment="0" applyProtection="0">
      <alignment horizontal="right" vertical="center" indent="1"/>
    </xf>
    <xf numFmtId="224" fontId="248" fillId="144" borderId="326" applyNumberFormat="0" applyBorder="0" applyAlignment="0" applyProtection="0">
      <alignment horizontal="right" vertical="center" indent="1"/>
    </xf>
    <xf numFmtId="224" fontId="248" fillId="145" borderId="326" applyNumberFormat="0" applyBorder="0" applyAlignment="0" applyProtection="0">
      <alignment horizontal="right" vertical="center" indent="1"/>
    </xf>
    <xf numFmtId="0" fontId="249" fillId="0" borderId="322" applyNumberFormat="0" applyFont="0" applyFill="0" applyAlignment="0" applyProtection="0"/>
    <xf numFmtId="224" fontId="242" fillId="146" borderId="322" applyNumberFormat="0" applyAlignment="0" applyProtection="0">
      <alignment horizontal="left" vertical="center" indent="1"/>
    </xf>
    <xf numFmtId="0" fontId="241" fillId="133" borderId="324" applyNumberFormat="0" applyAlignment="0" applyProtection="0">
      <alignment horizontal="left" vertical="center" indent="1"/>
    </xf>
    <xf numFmtId="0" fontId="244" fillId="147" borderId="322" applyNumberFormat="0" applyAlignment="0" applyProtection="0">
      <alignment horizontal="left" vertical="center" indent="1"/>
    </xf>
    <xf numFmtId="0" fontId="244" fillId="148" borderId="322" applyNumberFormat="0" applyAlignment="0" applyProtection="0">
      <alignment horizontal="left" vertical="center" indent="1"/>
    </xf>
    <xf numFmtId="0" fontId="244" fillId="149" borderId="322" applyNumberFormat="0" applyAlignment="0" applyProtection="0">
      <alignment horizontal="left" vertical="center" indent="1"/>
    </xf>
    <xf numFmtId="0" fontId="244" fillId="136" borderId="322" applyNumberFormat="0" applyAlignment="0" applyProtection="0">
      <alignment horizontal="left" vertical="center" indent="1"/>
    </xf>
    <xf numFmtId="0" fontId="244" fillId="135" borderId="324" applyNumberFormat="0" applyAlignment="0" applyProtection="0">
      <alignment horizontal="left" vertical="center" indent="1"/>
    </xf>
    <xf numFmtId="224" fontId="242" fillId="146" borderId="322" applyNumberFormat="0" applyAlignment="0" applyProtection="0">
      <alignment horizontal="left" vertical="center" indent="1"/>
    </xf>
    <xf numFmtId="224" fontId="250" fillId="146" borderId="0" applyNumberFormat="0" applyAlignment="0" applyProtection="0">
      <alignment horizontal="left" vertical="center" indent="1"/>
    </xf>
    <xf numFmtId="0" fontId="249" fillId="0" borderId="327" applyNumberFormat="0" applyFont="0" applyFill="0" applyAlignment="0" applyProtection="0"/>
    <xf numFmtId="224" fontId="242" fillId="0" borderId="323" applyNumberFormat="0" applyFill="0" applyBorder="0" applyAlignment="0" applyProtection="0">
      <alignment horizontal="right" vertical="center"/>
    </xf>
  </cellStyleXfs>
  <cellXfs count="752">
    <xf numFmtId="0" fontId="0" fillId="0" borderId="0" xfId="0"/>
    <xf numFmtId="0" fontId="24" fillId="0" borderId="0" xfId="0" applyFont="1"/>
    <xf numFmtId="0" fontId="24" fillId="0" borderId="0" xfId="0" applyFont="1" applyAlignment="1">
      <alignment vertical="center"/>
    </xf>
    <xf numFmtId="0" fontId="25" fillId="0" borderId="4" xfId="0" applyFont="1" applyBorder="1"/>
    <xf numFmtId="0" fontId="24" fillId="0" borderId="1" xfId="0" applyFont="1" applyBorder="1"/>
    <xf numFmtId="0" fontId="24" fillId="0" borderId="5" xfId="0" applyFont="1" applyBorder="1"/>
    <xf numFmtId="0" fontId="24" fillId="0" borderId="2" xfId="0" applyFont="1" applyBorder="1"/>
    <xf numFmtId="0" fontId="25" fillId="0" borderId="10" xfId="0" applyFont="1" applyBorder="1"/>
    <xf numFmtId="6" fontId="24" fillId="0" borderId="0" xfId="0" applyNumberFormat="1" applyFont="1" applyAlignment="1">
      <alignment horizontal="right" vertical="center"/>
    </xf>
    <xf numFmtId="0" fontId="25" fillId="0" borderId="15" xfId="0" applyFont="1" applyBorder="1" applyAlignment="1">
      <alignment wrapText="1"/>
    </xf>
    <xf numFmtId="0" fontId="20" fillId="0" borderId="0" xfId="0" applyFont="1"/>
    <xf numFmtId="0" fontId="20" fillId="0" borderId="1" xfId="0" applyFont="1" applyBorder="1"/>
    <xf numFmtId="6" fontId="20" fillId="0" borderId="0" xfId="0" applyNumberFormat="1" applyFont="1"/>
    <xf numFmtId="0" fontId="25" fillId="0" borderId="0" xfId="0" applyFont="1"/>
    <xf numFmtId="38" fontId="24" fillId="0" borderId="0" xfId="0" applyNumberFormat="1" applyFont="1"/>
    <xf numFmtId="0" fontId="24" fillId="0" borderId="0" xfId="0" applyFont="1" applyAlignment="1">
      <alignment horizontal="left" indent="1"/>
    </xf>
    <xf numFmtId="0" fontId="52" fillId="0" borderId="0" xfId="3" applyFont="1"/>
    <xf numFmtId="6" fontId="52" fillId="0" borderId="1" xfId="3" applyNumberFormat="1" applyFont="1" applyBorder="1"/>
    <xf numFmtId="0" fontId="53" fillId="0" borderId="0" xfId="3" applyFont="1"/>
    <xf numFmtId="172" fontId="52" fillId="0" borderId="0" xfId="135" applyNumberFormat="1" applyFont="1" applyFill="1" applyBorder="1"/>
    <xf numFmtId="0" fontId="51" fillId="0" borderId="7" xfId="3" applyFont="1" applyBorder="1" applyAlignment="1">
      <alignment wrapText="1"/>
    </xf>
    <xf numFmtId="6" fontId="52" fillId="48" borderId="5" xfId="3" applyNumberFormat="1" applyFont="1" applyFill="1" applyBorder="1"/>
    <xf numFmtId="0" fontId="50" fillId="0" borderId="7" xfId="3" applyFont="1" applyBorder="1"/>
    <xf numFmtId="0" fontId="17" fillId="0" borderId="0" xfId="137" applyFont="1"/>
    <xf numFmtId="0" fontId="16" fillId="0" borderId="0" xfId="137"/>
    <xf numFmtId="0" fontId="23" fillId="0" borderId="0" xfId="137" applyFont="1" applyAlignment="1">
      <alignment wrapText="1"/>
    </xf>
    <xf numFmtId="0" fontId="23" fillId="0" borderId="0" xfId="137" applyFont="1"/>
    <xf numFmtId="0" fontId="55" fillId="0" borderId="0" xfId="137" applyFont="1"/>
    <xf numFmtId="6" fontId="52" fillId="51" borderId="0" xfId="3" applyNumberFormat="1" applyFont="1" applyFill="1"/>
    <xf numFmtId="0" fontId="51" fillId="0" borderId="7" xfId="3" applyFont="1" applyBorder="1"/>
    <xf numFmtId="0" fontId="56" fillId="0" borderId="0" xfId="3" applyFont="1"/>
    <xf numFmtId="0" fontId="17" fillId="0" borderId="0" xfId="137" applyFont="1" applyAlignment="1">
      <alignment horizontal="center" vertical="center"/>
    </xf>
    <xf numFmtId="0" fontId="60" fillId="0" borderId="0" xfId="0" applyFont="1"/>
    <xf numFmtId="0" fontId="20" fillId="0" borderId="0" xfId="0" applyFont="1" applyAlignment="1">
      <alignment wrapText="1"/>
    </xf>
    <xf numFmtId="0" fontId="20" fillId="0" borderId="0" xfId="0" applyFont="1" applyAlignment="1">
      <alignment vertical="center"/>
    </xf>
    <xf numFmtId="0" fontId="20" fillId="0" borderId="0" xfId="0" applyFont="1" applyAlignment="1">
      <alignment horizontal="right"/>
    </xf>
    <xf numFmtId="0" fontId="20" fillId="0" borderId="0" xfId="0" applyFont="1" applyAlignment="1">
      <alignment horizontal="center"/>
    </xf>
    <xf numFmtId="3" fontId="20" fillId="0" borderId="0" xfId="0" applyNumberFormat="1" applyFont="1"/>
    <xf numFmtId="0" fontId="20" fillId="0" borderId="9" xfId="0" applyFont="1" applyBorder="1"/>
    <xf numFmtId="164" fontId="20" fillId="0" borderId="0" xfId="0" applyNumberFormat="1" applyFont="1"/>
    <xf numFmtId="0" fontId="63" fillId="0" borderId="0" xfId="0" applyFont="1" applyAlignment="1">
      <alignment vertical="top" wrapText="1"/>
    </xf>
    <xf numFmtId="0" fontId="25" fillId="0" borderId="0" xfId="0" applyFont="1" applyAlignment="1">
      <alignment wrapText="1"/>
    </xf>
    <xf numFmtId="0" fontId="20" fillId="0" borderId="0" xfId="0" applyFont="1" applyAlignment="1">
      <alignment vertical="top"/>
    </xf>
    <xf numFmtId="0" fontId="21" fillId="0" borderId="0" xfId="0" applyFont="1"/>
    <xf numFmtId="0" fontId="55" fillId="0" borderId="0" xfId="137" applyFont="1" applyAlignment="1">
      <alignment wrapText="1"/>
    </xf>
    <xf numFmtId="0" fontId="20" fillId="0" borderId="0" xfId="137" applyFont="1"/>
    <xf numFmtId="0" fontId="20" fillId="4" borderId="0" xfId="0" applyFont="1" applyFill="1"/>
    <xf numFmtId="0" fontId="20" fillId="4" borderId="0" xfId="0" applyFont="1" applyFill="1" applyAlignment="1">
      <alignment horizontal="right"/>
    </xf>
    <xf numFmtId="0" fontId="24" fillId="0" borderId="16" xfId="0" applyFont="1" applyBorder="1" applyAlignment="1">
      <alignment vertical="center" wrapText="1"/>
    </xf>
    <xf numFmtId="0" fontId="24" fillId="0" borderId="0" xfId="0" applyFont="1" applyAlignment="1">
      <alignment vertical="top"/>
    </xf>
    <xf numFmtId="172" fontId="52" fillId="0" borderId="1" xfId="135" applyNumberFormat="1" applyFont="1" applyFill="1" applyBorder="1"/>
    <xf numFmtId="0" fontId="16" fillId="0" borderId="0" xfId="137" applyAlignment="1">
      <alignment horizontal="left"/>
    </xf>
    <xf numFmtId="0" fontId="91" fillId="0" borderId="0" xfId="0" applyFont="1"/>
    <xf numFmtId="0" fontId="86" fillId="0" borderId="0" xfId="0" applyFont="1"/>
    <xf numFmtId="0" fontId="16" fillId="0" borderId="0" xfId="137" applyAlignment="1">
      <alignment horizontal="left" vertical="center"/>
    </xf>
    <xf numFmtId="0" fontId="60" fillId="0" borderId="0" xfId="137" applyFont="1" applyAlignment="1">
      <alignment horizontal="left" vertical="center"/>
    </xf>
    <xf numFmtId="0" fontId="25" fillId="0" borderId="0" xfId="0" applyFont="1" applyAlignment="1">
      <alignment vertical="center"/>
    </xf>
    <xf numFmtId="0" fontId="26" fillId="0" borderId="0" xfId="0" applyFont="1"/>
    <xf numFmtId="6" fontId="24" fillId="0" borderId="5" xfId="0" applyNumberFormat="1" applyFont="1" applyBorder="1"/>
    <xf numFmtId="6" fontId="25" fillId="0" borderId="5" xfId="0" applyNumberFormat="1" applyFont="1" applyBorder="1" applyAlignment="1">
      <alignment horizontal="center" wrapText="1"/>
    </xf>
    <xf numFmtId="0" fontId="25" fillId="0" borderId="1" xfId="0" applyFont="1" applyBorder="1"/>
    <xf numFmtId="0" fontId="20" fillId="0" borderId="8" xfId="0" applyFont="1" applyBorder="1"/>
    <xf numFmtId="6" fontId="52" fillId="0" borderId="0" xfId="3" applyNumberFormat="1" applyFont="1"/>
    <xf numFmtId="6" fontId="52" fillId="48" borderId="0" xfId="3" applyNumberFormat="1" applyFont="1" applyFill="1"/>
    <xf numFmtId="6" fontId="51" fillId="0" borderId="0" xfId="3" applyNumberFormat="1" applyFont="1"/>
    <xf numFmtId="6" fontId="52" fillId="0" borderId="9" xfId="3" applyNumberFormat="1" applyFont="1" applyBorder="1"/>
    <xf numFmtId="167" fontId="20" fillId="0" borderId="0" xfId="1" applyNumberFormat="1" applyFont="1" applyFill="1"/>
    <xf numFmtId="175" fontId="20" fillId="0" borderId="0" xfId="0" applyNumberFormat="1" applyFont="1"/>
    <xf numFmtId="175" fontId="20" fillId="0" borderId="5" xfId="0" applyNumberFormat="1" applyFont="1" applyBorder="1"/>
    <xf numFmtId="175" fontId="20" fillId="0" borderId="1" xfId="0" applyNumberFormat="1" applyFont="1" applyBorder="1"/>
    <xf numFmtId="175" fontId="20" fillId="0" borderId="8" xfId="0" applyNumberFormat="1" applyFont="1" applyBorder="1"/>
    <xf numFmtId="0" fontId="0" fillId="0" borderId="0" xfId="0" applyAlignment="1">
      <alignment vertical="center"/>
    </xf>
    <xf numFmtId="0" fontId="0" fillId="0" borderId="0" xfId="0" applyAlignment="1">
      <alignment wrapText="1"/>
    </xf>
    <xf numFmtId="0" fontId="20" fillId="0" borderId="9" xfId="0" applyFont="1" applyBorder="1" applyAlignment="1">
      <alignment vertical="center"/>
    </xf>
    <xf numFmtId="175" fontId="20" fillId="0" borderId="0" xfId="0" applyNumberFormat="1" applyFont="1" applyAlignment="1">
      <alignment horizontal="right"/>
    </xf>
    <xf numFmtId="175" fontId="20" fillId="0" borderId="1" xfId="0" applyNumberFormat="1" applyFont="1" applyBorder="1" applyAlignment="1">
      <alignment horizontal="right"/>
    </xf>
    <xf numFmtId="175" fontId="20" fillId="0" borderId="5" xfId="0" applyNumberFormat="1" applyFont="1" applyBorder="1" applyAlignment="1">
      <alignment horizontal="right"/>
    </xf>
    <xf numFmtId="175" fontId="20" fillId="0" borderId="8" xfId="0" applyNumberFormat="1" applyFont="1" applyBorder="1" applyAlignment="1">
      <alignment horizontal="right"/>
    </xf>
    <xf numFmtId="1" fontId="20" fillId="0" borderId="5" xfId="0" applyNumberFormat="1" applyFont="1" applyBorder="1" applyAlignment="1">
      <alignment horizontal="right"/>
    </xf>
    <xf numFmtId="1" fontId="20" fillId="0" borderId="8" xfId="0" applyNumberFormat="1" applyFont="1" applyBorder="1" applyAlignment="1">
      <alignment horizontal="right"/>
    </xf>
    <xf numFmtId="3" fontId="20" fillId="0" borderId="1" xfId="0" applyNumberFormat="1" applyFont="1" applyBorder="1"/>
    <xf numFmtId="3" fontId="20" fillId="0" borderId="0" xfId="0" applyNumberFormat="1" applyFont="1" applyAlignment="1">
      <alignment horizontal="right"/>
    </xf>
    <xf numFmtId="3" fontId="20" fillId="0" borderId="1" xfId="0" applyNumberFormat="1" applyFont="1" applyBorder="1" applyAlignment="1">
      <alignment horizontal="right"/>
    </xf>
    <xf numFmtId="5" fontId="24" fillId="0" borderId="0" xfId="789" applyNumberFormat="1" applyFont="1" applyFill="1" applyBorder="1"/>
    <xf numFmtId="5" fontId="24" fillId="0" borderId="1" xfId="789" applyNumberFormat="1" applyFont="1" applyFill="1" applyBorder="1"/>
    <xf numFmtId="5" fontId="24" fillId="0" borderId="5" xfId="789" applyNumberFormat="1" applyFont="1" applyFill="1" applyBorder="1"/>
    <xf numFmtId="0" fontId="118" fillId="0" borderId="0" xfId="0" applyFont="1"/>
    <xf numFmtId="0" fontId="119" fillId="0" borderId="0" xfId="0" applyFont="1"/>
    <xf numFmtId="5" fontId="24" fillId="0" borderId="63" xfId="789" applyNumberFormat="1" applyFont="1" applyFill="1" applyBorder="1"/>
    <xf numFmtId="5" fontId="24" fillId="0" borderId="0" xfId="789" applyNumberFormat="1" applyFont="1" applyFill="1"/>
    <xf numFmtId="5" fontId="20" fillId="0" borderId="0" xfId="0" applyNumberFormat="1" applyFont="1"/>
    <xf numFmtId="5" fontId="20" fillId="0" borderId="1" xfId="0" applyNumberFormat="1" applyFont="1" applyBorder="1"/>
    <xf numFmtId="5" fontId="20" fillId="0" borderId="15" xfId="0" applyNumberFormat="1" applyFont="1" applyBorder="1"/>
    <xf numFmtId="5" fontId="20" fillId="0" borderId="0" xfId="1" applyNumberFormat="1" applyFont="1" applyFill="1"/>
    <xf numFmtId="0" fontId="24" fillId="0" borderId="0" xfId="1199" quotePrefix="1" applyNumberFormat="1" applyFont="1" applyBorder="1" applyProtection="1">
      <alignment horizontal="left" vertical="center" indent="1"/>
      <protection locked="0"/>
    </xf>
    <xf numFmtId="0" fontId="24" fillId="0" borderId="0" xfId="0" applyFont="1" applyAlignment="1">
      <alignment vertical="top" wrapText="1"/>
    </xf>
    <xf numFmtId="0" fontId="24" fillId="0" borderId="0" xfId="0" applyFont="1" applyAlignment="1">
      <alignment wrapText="1"/>
    </xf>
    <xf numFmtId="0" fontId="210" fillId="0" borderId="0" xfId="0" applyFont="1" applyAlignment="1">
      <alignment vertical="center"/>
    </xf>
    <xf numFmtId="0" fontId="60" fillId="0" borderId="0" xfId="0" applyFont="1" applyAlignment="1">
      <alignment vertical="center"/>
    </xf>
    <xf numFmtId="0" fontId="18" fillId="0" borderId="0" xfId="0" applyFont="1" applyAlignment="1">
      <alignment vertical="center"/>
    </xf>
    <xf numFmtId="5" fontId="60" fillId="0" borderId="0" xfId="789" applyNumberFormat="1" applyFont="1" applyFill="1" applyBorder="1" applyAlignment="1">
      <alignment vertical="center"/>
    </xf>
    <xf numFmtId="5" fontId="211" fillId="0" borderId="0" xfId="789" applyNumberFormat="1" applyFont="1" applyFill="1" applyBorder="1" applyAlignment="1">
      <alignment vertical="center"/>
    </xf>
    <xf numFmtId="5" fontId="24" fillId="0" borderId="9" xfId="789" applyNumberFormat="1" applyFont="1" applyFill="1" applyBorder="1"/>
    <xf numFmtId="0" fontId="210" fillId="0" borderId="0" xfId="0" applyFont="1" applyAlignment="1">
      <alignment horizontal="right" vertical="center"/>
    </xf>
    <xf numFmtId="0" fontId="210" fillId="0" borderId="0" xfId="0" applyFont="1" applyAlignment="1">
      <alignment horizontal="center"/>
    </xf>
    <xf numFmtId="5" fontId="210" fillId="0" borderId="0" xfId="0" applyNumberFormat="1" applyFont="1" applyAlignment="1">
      <alignment horizontal="center"/>
    </xf>
    <xf numFmtId="6" fontId="24" fillId="0" borderId="5" xfId="0" applyNumberFormat="1" applyFont="1" applyBorder="1" applyAlignment="1">
      <alignment horizontal="right"/>
    </xf>
    <xf numFmtId="6" fontId="24" fillId="0" borderId="5" xfId="0" applyNumberFormat="1" applyFont="1" applyBorder="1" applyAlignment="1">
      <alignment horizontal="right" vertical="center"/>
    </xf>
    <xf numFmtId="6" fontId="24" fillId="0" borderId="8" xfId="0" applyNumberFormat="1" applyFont="1" applyBorder="1" applyAlignment="1">
      <alignment horizontal="right" vertical="center"/>
    </xf>
    <xf numFmtId="3" fontId="20" fillId="0" borderId="7" xfId="0" applyNumberFormat="1" applyFont="1" applyBorder="1" applyAlignment="1">
      <alignment horizontal="right"/>
    </xf>
    <xf numFmtId="0" fontId="88" fillId="0" borderId="0" xfId="0" applyFont="1" applyAlignment="1">
      <alignment vertical="center" wrapText="1"/>
    </xf>
    <xf numFmtId="0" fontId="88" fillId="0" borderId="0" xfId="0" applyFont="1" applyAlignment="1">
      <alignment horizontal="left" vertical="top" wrapText="1"/>
    </xf>
    <xf numFmtId="0" fontId="25" fillId="0" borderId="7" xfId="0" applyFont="1" applyBorder="1"/>
    <xf numFmtId="0" fontId="212" fillId="0" borderId="0" xfId="0" applyFont="1" applyAlignment="1">
      <alignment horizontal="left" vertical="top"/>
    </xf>
    <xf numFmtId="6" fontId="24" fillId="0" borderId="0" xfId="0" applyNumberFormat="1" applyFont="1"/>
    <xf numFmtId="5" fontId="20" fillId="0" borderId="8" xfId="0" applyNumberFormat="1" applyFont="1" applyBorder="1"/>
    <xf numFmtId="0" fontId="21" fillId="0" borderId="15" xfId="0" applyFont="1" applyBorder="1"/>
    <xf numFmtId="0" fontId="21" fillId="0" borderId="12" xfId="0" applyFont="1" applyBorder="1"/>
    <xf numFmtId="5" fontId="20" fillId="0" borderId="12" xfId="0" applyNumberFormat="1" applyFont="1" applyBorder="1" applyAlignment="1">
      <alignment horizontal="right"/>
    </xf>
    <xf numFmtId="170" fontId="20" fillId="0" borderId="132" xfId="0" applyNumberFormat="1" applyFont="1" applyBorder="1"/>
    <xf numFmtId="170" fontId="20" fillId="0" borderId="5" xfId="0" applyNumberFormat="1" applyFont="1" applyBorder="1"/>
    <xf numFmtId="0" fontId="21" fillId="0" borderId="133" xfId="0" applyFont="1" applyBorder="1"/>
    <xf numFmtId="38" fontId="24" fillId="0" borderId="4" xfId="0" applyNumberFormat="1" applyFont="1" applyBorder="1"/>
    <xf numFmtId="38" fontId="24" fillId="0" borderId="9" xfId="0" applyNumberFormat="1" applyFont="1" applyBorder="1"/>
    <xf numFmtId="164" fontId="24" fillId="0" borderId="162" xfId="0" applyNumberFormat="1" applyFont="1" applyBorder="1"/>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14" fillId="0" borderId="0" xfId="0" applyFont="1"/>
    <xf numFmtId="0" fontId="25" fillId="0" borderId="165" xfId="0" applyFont="1" applyBorder="1"/>
    <xf numFmtId="175" fontId="20" fillId="86" borderId="0" xfId="0" applyNumberFormat="1" applyFont="1" applyFill="1" applyAlignment="1">
      <alignment horizontal="right"/>
    </xf>
    <xf numFmtId="0" fontId="24" fillId="0" borderId="7" xfId="0" applyFont="1" applyBorder="1"/>
    <xf numFmtId="175" fontId="20" fillId="86" borderId="5" xfId="0" applyNumberFormat="1" applyFont="1" applyFill="1" applyBorder="1" applyAlignment="1">
      <alignment horizontal="right"/>
    </xf>
    <xf numFmtId="0" fontId="25" fillId="0" borderId="16" xfId="0" applyFont="1" applyBorder="1" applyAlignment="1">
      <alignment horizontal="left"/>
    </xf>
    <xf numFmtId="164" fontId="21" fillId="0" borderId="0" xfId="0" applyNumberFormat="1" applyFont="1"/>
    <xf numFmtId="0" fontId="21" fillId="0" borderId="169" xfId="0" applyFont="1" applyBorder="1"/>
    <xf numFmtId="0" fontId="21" fillId="0" borderId="25" xfId="0" applyFont="1" applyBorder="1"/>
    <xf numFmtId="0" fontId="21" fillId="0" borderId="38" xfId="0" applyFont="1" applyBorder="1" applyAlignment="1">
      <alignment horizontal="right"/>
    </xf>
    <xf numFmtId="0" fontId="21" fillId="0" borderId="24" xfId="0" applyFont="1" applyBorder="1" applyAlignment="1">
      <alignment horizontal="right"/>
    </xf>
    <xf numFmtId="175" fontId="20" fillId="0" borderId="7" xfId="0" applyNumberFormat="1" applyFont="1" applyBorder="1" applyAlignment="1">
      <alignment horizontal="right"/>
    </xf>
    <xf numFmtId="175" fontId="20" fillId="86" borderId="170" xfId="0" applyNumberFormat="1" applyFont="1" applyFill="1" applyBorder="1" applyAlignment="1">
      <alignment horizontal="right"/>
    </xf>
    <xf numFmtId="3" fontId="21" fillId="0" borderId="25" xfId="0" applyNumberFormat="1" applyFont="1" applyBorder="1" applyAlignment="1">
      <alignment horizontal="right"/>
    </xf>
    <xf numFmtId="175" fontId="21" fillId="0" borderId="25" xfId="0" applyNumberFormat="1" applyFont="1" applyBorder="1"/>
    <xf numFmtId="175" fontId="21" fillId="0" borderId="26" xfId="0" applyNumberFormat="1" applyFont="1" applyBorder="1"/>
    <xf numFmtId="175" fontId="21" fillId="0" borderId="27" xfId="0" applyNumberFormat="1" applyFont="1" applyBorder="1"/>
    <xf numFmtId="0" fontId="25" fillId="0" borderId="171" xfId="0" applyFont="1" applyBorder="1" applyAlignment="1">
      <alignment horizontal="center" vertical="center" wrapText="1"/>
    </xf>
    <xf numFmtId="0" fontId="24" fillId="0" borderId="172" xfId="0" applyFont="1" applyBorder="1" applyAlignment="1">
      <alignment vertical="center"/>
    </xf>
    <xf numFmtId="0" fontId="25" fillId="0" borderId="161" xfId="0" applyFont="1" applyBorder="1" applyAlignment="1">
      <alignment horizontal="center" vertical="center" wrapText="1"/>
    </xf>
    <xf numFmtId="164" fontId="24" fillId="0" borderId="2" xfId="0" applyNumberFormat="1" applyFont="1" applyBorder="1"/>
    <xf numFmtId="0" fontId="24" fillId="0" borderId="161" xfId="0" applyFont="1" applyBorder="1" applyAlignment="1">
      <alignment wrapText="1" shrinkToFit="1"/>
    </xf>
    <xf numFmtId="175" fontId="21" fillId="86" borderId="16" xfId="0" applyNumberFormat="1" applyFont="1" applyFill="1" applyBorder="1" applyAlignment="1">
      <alignment horizontal="left" vertical="center"/>
    </xf>
    <xf numFmtId="0" fontId="24"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1" fillId="0" borderId="25" xfId="0" applyNumberFormat="1" applyFont="1" applyBorder="1"/>
    <xf numFmtId="3" fontId="21" fillId="0" borderId="28" xfId="0" applyNumberFormat="1" applyFont="1" applyBorder="1"/>
    <xf numFmtId="0" fontId="20" fillId="0" borderId="0" xfId="137" applyFont="1" applyAlignment="1">
      <alignment horizontal="right"/>
    </xf>
    <xf numFmtId="6" fontId="52" fillId="47" borderId="0" xfId="3" applyNumberFormat="1" applyFont="1" applyFill="1" applyAlignment="1">
      <alignment horizontal="right"/>
    </xf>
    <xf numFmtId="15" fontId="20" fillId="0" borderId="0" xfId="0" applyNumberFormat="1" applyFont="1"/>
    <xf numFmtId="3" fontId="20" fillId="0" borderId="25" xfId="0" applyNumberFormat="1" applyFont="1" applyBorder="1" applyAlignment="1">
      <alignment horizontal="right"/>
    </xf>
    <xf numFmtId="175" fontId="20" fillId="0" borderId="25" xfId="0" applyNumberFormat="1" applyFont="1" applyBorder="1"/>
    <xf numFmtId="175" fontId="20" fillId="0" borderId="26" xfId="0" applyNumberFormat="1" applyFont="1" applyBorder="1"/>
    <xf numFmtId="3" fontId="20" fillId="0" borderId="25" xfId="0" applyNumberFormat="1" applyFont="1" applyBorder="1"/>
    <xf numFmtId="0" fontId="0" fillId="0" borderId="0" xfId="0" applyAlignment="1">
      <alignment vertical="center" wrapText="1"/>
    </xf>
    <xf numFmtId="1" fontId="20" fillId="0" borderId="5" xfId="0" applyNumberFormat="1" applyFont="1" applyBorder="1"/>
    <xf numFmtId="175" fontId="21" fillId="0" borderId="25" xfId="0" applyNumberFormat="1" applyFont="1" applyBorder="1" applyAlignment="1">
      <alignment horizontal="right"/>
    </xf>
    <xf numFmtId="175" fontId="21" fillId="0" borderId="27" xfId="0" applyNumberFormat="1" applyFont="1" applyBorder="1" applyAlignment="1">
      <alignment horizontal="right"/>
    </xf>
    <xf numFmtId="0" fontId="25" fillId="0" borderId="0" xfId="0" applyFont="1" applyAlignment="1">
      <alignment horizontal="right" vertical="center"/>
    </xf>
    <xf numFmtId="166" fontId="89" fillId="0" borderId="0" xfId="0" applyNumberFormat="1" applyFont="1" applyAlignment="1">
      <alignment horizontal="right" vertical="center"/>
    </xf>
    <xf numFmtId="166" fontId="89" fillId="0" borderId="0" xfId="0" applyNumberFormat="1" applyFont="1" applyAlignment="1">
      <alignment vertical="center"/>
    </xf>
    <xf numFmtId="165" fontId="89" fillId="0" borderId="0" xfId="0" applyNumberFormat="1" applyFont="1" applyAlignment="1">
      <alignment vertical="center"/>
    </xf>
    <xf numFmtId="15" fontId="120" fillId="0" borderId="0" xfId="137" applyNumberFormat="1" applyFont="1"/>
    <xf numFmtId="15" fontId="120" fillId="48" borderId="0" xfId="3" applyNumberFormat="1" applyFont="1" applyFill="1"/>
    <xf numFmtId="15" fontId="120" fillId="0" borderId="0" xfId="0" applyNumberFormat="1" applyFont="1"/>
    <xf numFmtId="15" fontId="120" fillId="0" borderId="0" xfId="0" applyNumberFormat="1" applyFont="1" applyAlignment="1">
      <alignment horizontal="right"/>
    </xf>
    <xf numFmtId="0" fontId="18" fillId="0" borderId="0" xfId="137" applyFont="1" applyAlignment="1">
      <alignment horizontal="left" vertical="center"/>
    </xf>
    <xf numFmtId="0" fontId="20" fillId="0" borderId="1" xfId="0" applyFont="1" applyBorder="1" applyAlignment="1">
      <alignment horizontal="right"/>
    </xf>
    <xf numFmtId="0" fontId="46" fillId="0" borderId="0" xfId="2" applyFont="1" applyFill="1" applyBorder="1" applyAlignment="1" applyProtection="1"/>
    <xf numFmtId="0" fontId="49" fillId="0" borderId="0" xfId="0" applyFont="1" applyAlignment="1">
      <alignment horizontal="left" vertical="center"/>
    </xf>
    <xf numFmtId="0" fontId="20" fillId="0" borderId="0" xfId="0" applyFont="1" applyAlignment="1">
      <alignment horizontal="left" vertical="center"/>
    </xf>
    <xf numFmtId="0" fontId="228" fillId="0" borderId="296" xfId="0" applyFont="1" applyBorder="1" applyAlignment="1">
      <alignment vertical="center"/>
    </xf>
    <xf numFmtId="0" fontId="228" fillId="0" borderId="17" xfId="0" applyFont="1" applyBorder="1" applyAlignment="1">
      <alignment vertical="center"/>
    </xf>
    <xf numFmtId="0" fontId="102" fillId="0" borderId="0" xfId="0" applyFont="1"/>
    <xf numFmtId="0" fontId="228" fillId="0" borderId="0" xfId="0" applyFont="1" applyAlignment="1">
      <alignment vertical="center"/>
    </xf>
    <xf numFmtId="0" fontId="228" fillId="0" borderId="297" xfId="0" applyFont="1" applyBorder="1" applyAlignment="1">
      <alignment vertical="center"/>
    </xf>
    <xf numFmtId="0" fontId="20" fillId="0" borderId="5" xfId="0" applyFont="1" applyBorder="1"/>
    <xf numFmtId="0" fontId="22" fillId="0" borderId="0" xfId="0" applyFont="1" applyAlignment="1">
      <alignment wrapText="1"/>
    </xf>
    <xf numFmtId="0" fontId="22" fillId="0" borderId="0" xfId="0" applyFont="1" applyAlignment="1">
      <alignment vertical="center" wrapText="1"/>
    </xf>
    <xf numFmtId="0" fontId="229" fillId="0" borderId="8" xfId="0" applyFont="1" applyBorder="1" applyAlignment="1">
      <alignment vertical="center" wrapText="1"/>
    </xf>
    <xf numFmtId="3" fontId="21" fillId="0" borderId="39" xfId="0" applyNumberFormat="1" applyFont="1" applyBorder="1" applyAlignment="1">
      <alignment horizontal="right"/>
    </xf>
    <xf numFmtId="175" fontId="21" fillId="0" borderId="28" xfId="0" applyNumberFormat="1" applyFont="1" applyBorder="1"/>
    <xf numFmtId="3" fontId="21" fillId="0" borderId="28" xfId="0" applyNumberFormat="1" applyFont="1" applyBorder="1" applyAlignment="1">
      <alignment horizontal="right"/>
    </xf>
    <xf numFmtId="6" fontId="24" fillId="0" borderId="8" xfId="0" applyNumberFormat="1" applyFont="1" applyBorder="1"/>
    <xf numFmtId="1" fontId="21" fillId="0" borderId="25" xfId="0" applyNumberFormat="1" applyFont="1" applyBorder="1"/>
    <xf numFmtId="1" fontId="21" fillId="0" borderId="28" xfId="0" applyNumberFormat="1" applyFont="1" applyBorder="1"/>
    <xf numFmtId="175" fontId="21" fillId="0" borderId="28" xfId="0" applyNumberFormat="1" applyFont="1" applyBorder="1" applyAlignment="1">
      <alignment horizontal="right"/>
    </xf>
    <xf numFmtId="3" fontId="21" fillId="0" borderId="166" xfId="0" applyNumberFormat="1" applyFont="1" applyBorder="1"/>
    <xf numFmtId="175" fontId="21" fillId="0" borderId="167" xfId="0" applyNumberFormat="1" applyFont="1" applyBorder="1" applyAlignment="1">
      <alignment horizontal="right"/>
    </xf>
    <xf numFmtId="223" fontId="49" fillId="0" borderId="0" xfId="0" applyNumberFormat="1" applyFont="1" applyAlignment="1">
      <alignment horizontal="right"/>
    </xf>
    <xf numFmtId="0" fontId="120" fillId="0" borderId="0" xfId="0" applyFont="1"/>
    <xf numFmtId="14" fontId="20" fillId="0" borderId="0" xfId="0" applyNumberFormat="1" applyFont="1"/>
    <xf numFmtId="172" fontId="52" fillId="0" borderId="0" xfId="135" applyNumberFormat="1" applyFont="1" applyBorder="1"/>
    <xf numFmtId="172" fontId="52" fillId="0" borderId="0" xfId="3" applyNumberFormat="1" applyFont="1"/>
    <xf numFmtId="0" fontId="24" fillId="0" borderId="163" xfId="0" applyFont="1" applyBorder="1" applyAlignment="1">
      <alignment vertical="center" wrapText="1"/>
    </xf>
    <xf numFmtId="6" fontId="24" fillId="0" borderId="164" xfId="0" applyNumberFormat="1" applyFont="1" applyBorder="1"/>
    <xf numFmtId="0" fontId="21" fillId="0" borderId="16" xfId="0" applyFont="1" applyBorder="1"/>
    <xf numFmtId="6" fontId="20" fillId="0" borderId="164" xfId="0" applyNumberFormat="1" applyFont="1" applyBorder="1" applyAlignment="1">
      <alignment horizontal="right"/>
    </xf>
    <xf numFmtId="3" fontId="97" fillId="0" borderId="0" xfId="2535" applyNumberFormat="1" applyFont="1" applyFill="1" applyBorder="1" applyAlignment="1">
      <alignment horizontal="left" vertical="center" wrapText="1"/>
    </xf>
    <xf numFmtId="0" fontId="21" fillId="0" borderId="1" xfId="0" applyFont="1" applyBorder="1"/>
    <xf numFmtId="44" fontId="21" fillId="0" borderId="15" xfId="789" applyFont="1" applyFill="1" applyBorder="1"/>
    <xf numFmtId="172" fontId="20" fillId="0" borderId="23" xfId="789" applyNumberFormat="1" applyFont="1" applyFill="1" applyBorder="1"/>
    <xf numFmtId="3" fontId="52" fillId="0" borderId="9" xfId="3" applyNumberFormat="1" applyFont="1" applyBorder="1"/>
    <xf numFmtId="44" fontId="52" fillId="0" borderId="9" xfId="135" applyFont="1" applyFill="1" applyBorder="1"/>
    <xf numFmtId="172" fontId="52" fillId="0" borderId="9" xfId="3" applyNumberFormat="1" applyFont="1" applyBorder="1"/>
    <xf numFmtId="172" fontId="52" fillId="0" borderId="9" xfId="135" applyNumberFormat="1" applyFont="1" applyFill="1" applyBorder="1"/>
    <xf numFmtId="6" fontId="24" fillId="0" borderId="9" xfId="0" applyNumberFormat="1" applyFont="1" applyBorder="1"/>
    <xf numFmtId="0" fontId="24" fillId="0" borderId="165" xfId="0" applyFont="1" applyBorder="1" applyAlignment="1">
      <alignment horizontal="left" indent="1"/>
    </xf>
    <xf numFmtId="0" fontId="25" fillId="0" borderId="134" xfId="0" applyFont="1" applyBorder="1" applyAlignment="1">
      <alignment wrapText="1"/>
    </xf>
    <xf numFmtId="5" fontId="25" fillId="0" borderId="12" xfId="789" applyNumberFormat="1" applyFont="1" applyFill="1" applyBorder="1"/>
    <xf numFmtId="0" fontId="21" fillId="0" borderId="7" xfId="0" applyFont="1" applyBorder="1"/>
    <xf numFmtId="170" fontId="20" fillId="0" borderId="15" xfId="0" applyNumberFormat="1" applyFont="1" applyBorder="1"/>
    <xf numFmtId="6" fontId="20" fillId="0" borderId="23" xfId="0" applyNumberFormat="1" applyFont="1" applyBorder="1"/>
    <xf numFmtId="170" fontId="20" fillId="4" borderId="15" xfId="0" applyNumberFormat="1" applyFont="1" applyFill="1" applyBorder="1"/>
    <xf numFmtId="5" fontId="20" fillId="0" borderId="12" xfId="0" applyNumberFormat="1" applyFont="1" applyBorder="1"/>
    <xf numFmtId="5" fontId="18" fillId="0" borderId="15" xfId="0" applyNumberFormat="1" applyFont="1" applyBorder="1"/>
    <xf numFmtId="0" fontId="21" fillId="0" borderId="7" xfId="0" applyFont="1" applyBorder="1" applyAlignment="1">
      <alignment horizontal="center" vertical="center"/>
    </xf>
    <xf numFmtId="0" fontId="21" fillId="0" borderId="8" xfId="0" applyFont="1" applyBorder="1" applyAlignment="1">
      <alignment horizontal="center" vertical="center"/>
    </xf>
    <xf numFmtId="5" fontId="21" fillId="0" borderId="1" xfId="0" applyNumberFormat="1" applyFont="1" applyBorder="1" applyAlignment="1">
      <alignment horizontal="center" vertical="center"/>
    </xf>
    <xf numFmtId="0" fontId="52" fillId="0" borderId="7" xfId="3" applyFont="1" applyBorder="1"/>
    <xf numFmtId="6" fontId="52" fillId="0" borderId="7" xfId="3" applyNumberFormat="1" applyFont="1" applyBorder="1"/>
    <xf numFmtId="166" fontId="25" fillId="0" borderId="299" xfId="1" applyNumberFormat="1" applyFont="1" applyFill="1" applyBorder="1" applyAlignment="1">
      <alignment horizontal="right" wrapText="1"/>
    </xf>
    <xf numFmtId="3" fontId="20" fillId="0" borderId="9" xfId="0" applyNumberFormat="1" applyFont="1" applyBorder="1" applyAlignment="1">
      <alignment horizontal="right"/>
    </xf>
    <xf numFmtId="175" fontId="20" fillId="86" borderId="38" xfId="0" applyNumberFormat="1" applyFont="1" applyFill="1" applyBorder="1" applyAlignment="1">
      <alignment horizontal="right"/>
    </xf>
    <xf numFmtId="6" fontId="20" fillId="0" borderId="63" xfId="0" applyNumberFormat="1" applyFont="1" applyBorder="1" applyAlignment="1">
      <alignment horizontal="right"/>
    </xf>
    <xf numFmtId="172" fontId="52" fillId="0" borderId="9" xfId="135" applyNumberFormat="1" applyFont="1" applyBorder="1"/>
    <xf numFmtId="172" fontId="52" fillId="0" borderId="0" xfId="135" applyNumberFormat="1" applyFont="1"/>
    <xf numFmtId="0" fontId="25" fillId="0" borderId="300" xfId="0" applyFont="1" applyBorder="1"/>
    <xf numFmtId="169" fontId="98" fillId="0" borderId="63" xfId="0" applyNumberFormat="1" applyFont="1" applyBorder="1" applyAlignment="1">
      <alignment horizontal="center" vertical="center" wrapText="1"/>
    </xf>
    <xf numFmtId="0" fontId="49" fillId="0" borderId="0" xfId="0" applyFont="1" applyAlignment="1">
      <alignment horizontal="right"/>
    </xf>
    <xf numFmtId="6" fontId="25" fillId="0" borderId="0" xfId="0" applyNumberFormat="1" applyFont="1" applyAlignment="1">
      <alignment horizontal="center" wrapText="1"/>
    </xf>
    <xf numFmtId="0" fontId="61" fillId="0" borderId="0" xfId="0" applyFont="1" applyAlignment="1">
      <alignment vertical="center"/>
    </xf>
    <xf numFmtId="0" fontId="64" fillId="0" borderId="0" xfId="0" applyFont="1" applyAlignment="1">
      <alignment vertical="center"/>
    </xf>
    <xf numFmtId="0" fontId="22" fillId="0" borderId="0" xfId="0" applyFont="1"/>
    <xf numFmtId="0" fontId="99" fillId="0" borderId="0" xfId="0" applyFont="1" applyAlignment="1">
      <alignment vertical="center"/>
    </xf>
    <xf numFmtId="169" fontId="99" fillId="0" borderId="0" xfId="0" applyNumberFormat="1" applyFont="1" applyAlignment="1">
      <alignment horizontal="right" vertical="center" wrapText="1"/>
    </xf>
    <xf numFmtId="0" fontId="97" fillId="0" borderId="0" xfId="0" applyFont="1" applyAlignment="1">
      <alignment horizontal="left" vertical="center"/>
    </xf>
    <xf numFmtId="176" fontId="97" fillId="0" borderId="0" xfId="0" applyNumberFormat="1" applyFont="1" applyAlignment="1">
      <alignment horizontal="left" vertical="center"/>
    </xf>
    <xf numFmtId="0" fontId="97" fillId="0" borderId="0" xfId="4940" applyFont="1" applyAlignment="1">
      <alignment horizontal="left" vertical="center" wrapText="1"/>
    </xf>
    <xf numFmtId="174" fontId="97" fillId="0" borderId="0" xfId="0" applyNumberFormat="1" applyFont="1" applyAlignment="1">
      <alignment horizontal="left" vertical="center" wrapText="1"/>
    </xf>
    <xf numFmtId="0" fontId="99" fillId="0" borderId="0" xfId="0" applyFont="1" applyAlignment="1">
      <alignment horizontal="left" vertical="center" wrapText="1"/>
    </xf>
    <xf numFmtId="166" fontId="232" fillId="0" borderId="0" xfId="0" applyNumberFormat="1" applyFont="1" applyAlignment="1">
      <alignment horizontal="left" vertical="center"/>
    </xf>
    <xf numFmtId="0" fontId="59" fillId="0" borderId="0" xfId="0" applyFont="1" applyAlignment="1">
      <alignment horizontal="center" vertical="center"/>
    </xf>
    <xf numFmtId="0" fontId="24" fillId="0" borderId="0" xfId="0" applyFont="1" applyAlignment="1">
      <alignment horizontal="right" vertical="center"/>
    </xf>
    <xf numFmtId="0" fontId="231" fillId="0" borderId="0" xfId="0" applyFont="1" applyAlignment="1">
      <alignment horizontal="left" vertical="center" wrapText="1"/>
    </xf>
    <xf numFmtId="0" fontId="22" fillId="0" borderId="0" xfId="0" applyFont="1" applyAlignment="1">
      <alignment horizontal="left" vertical="center"/>
    </xf>
    <xf numFmtId="169" fontId="20" fillId="0" borderId="0" xfId="0" applyNumberFormat="1" applyFont="1" applyAlignment="1">
      <alignment horizontal="left" vertical="center"/>
    </xf>
    <xf numFmtId="3" fontId="22" fillId="0" borderId="0" xfId="0" applyNumberFormat="1" applyFont="1" applyAlignment="1">
      <alignment horizontal="left" vertical="center" wrapText="1"/>
    </xf>
    <xf numFmtId="1" fontId="22" fillId="0" borderId="0" xfId="0" applyNumberFormat="1" applyFont="1" applyAlignment="1">
      <alignment horizontal="left" vertical="center"/>
    </xf>
    <xf numFmtId="166" fontId="25" fillId="0" borderId="9" xfId="0" applyNumberFormat="1" applyFont="1" applyBorder="1" applyAlignment="1">
      <alignment horizontal="center" wrapText="1"/>
    </xf>
    <xf numFmtId="166" fontId="24" fillId="0" borderId="11" xfId="1" applyNumberFormat="1" applyFont="1" applyFill="1" applyBorder="1" applyAlignment="1">
      <alignment horizontal="center"/>
    </xf>
    <xf numFmtId="166" fontId="24" fillId="0" borderId="12" xfId="1" applyNumberFormat="1" applyFont="1" applyFill="1" applyBorder="1" applyAlignment="1">
      <alignment horizontal="center"/>
    </xf>
    <xf numFmtId="166" fontId="24" fillId="0" borderId="13" xfId="1" applyNumberFormat="1" applyFont="1" applyFill="1" applyBorder="1" applyAlignment="1">
      <alignment horizontal="center"/>
    </xf>
    <xf numFmtId="166" fontId="24" fillId="0" borderId="299" xfId="1" applyNumberFormat="1" applyFont="1" applyFill="1" applyBorder="1" applyAlignment="1">
      <alignment horizontal="center"/>
    </xf>
    <xf numFmtId="3" fontId="234" fillId="3" borderId="9" xfId="4385" applyNumberFormat="1" applyFont="1" applyFill="1" applyBorder="1" applyAlignment="1">
      <alignment horizontal="center" vertical="center"/>
    </xf>
    <xf numFmtId="3" fontId="234" fillId="3" borderId="9" xfId="4385" applyNumberFormat="1" applyFont="1" applyFill="1" applyBorder="1" applyAlignment="1">
      <alignment horizontal="center" vertical="center" wrapText="1"/>
    </xf>
    <xf numFmtId="166" fontId="25" fillId="0" borderId="160" xfId="1" applyNumberFormat="1" applyFont="1" applyFill="1" applyBorder="1" applyAlignment="1">
      <alignment horizontal="center" wrapText="1"/>
    </xf>
    <xf numFmtId="0" fontId="215" fillId="0" borderId="0" xfId="0" applyFont="1" applyAlignment="1">
      <alignment vertical="center" wrapText="1"/>
    </xf>
    <xf numFmtId="0" fontId="26" fillId="0" borderId="0" xfId="0" quotePrefix="1" applyFont="1" applyAlignment="1">
      <alignment wrapText="1"/>
    </xf>
    <xf numFmtId="0" fontId="212" fillId="0" borderId="0" xfId="0" quotePrefix="1" applyFont="1" applyAlignment="1">
      <alignment vertical="top"/>
    </xf>
    <xf numFmtId="6" fontId="52" fillId="47" borderId="0" xfId="3" applyNumberFormat="1" applyFont="1" applyFill="1" applyAlignment="1">
      <alignment horizontal="center"/>
    </xf>
    <xf numFmtId="3" fontId="21" fillId="0" borderId="166" xfId="0" applyNumberFormat="1" applyFont="1" applyBorder="1" applyAlignment="1">
      <alignment horizontal="right"/>
    </xf>
    <xf numFmtId="175" fontId="21" fillId="0" borderId="167" xfId="0" applyNumberFormat="1" applyFont="1" applyBorder="1"/>
    <xf numFmtId="175" fontId="20" fillId="86" borderId="169" xfId="0" applyNumberFormat="1" applyFont="1" applyFill="1" applyBorder="1" applyAlignment="1">
      <alignment horizontal="right"/>
    </xf>
    <xf numFmtId="166" fontId="24" fillId="0" borderId="299" xfId="0" applyNumberFormat="1" applyFont="1" applyBorder="1" applyAlignment="1">
      <alignment horizontal="right"/>
    </xf>
    <xf numFmtId="0" fontId="25" fillId="0" borderId="304" xfId="0" applyFont="1" applyBorder="1" applyAlignment="1">
      <alignment horizontal="left"/>
    </xf>
    <xf numFmtId="166" fontId="24" fillId="0" borderId="301" xfId="0" applyNumberFormat="1" applyFont="1" applyBorder="1" applyAlignment="1">
      <alignment horizontal="right"/>
    </xf>
    <xf numFmtId="166" fontId="24" fillId="0" borderId="302" xfId="0" applyNumberFormat="1" applyFont="1" applyBorder="1" applyAlignment="1">
      <alignment horizontal="right"/>
    </xf>
    <xf numFmtId="166" fontId="24" fillId="0" borderId="303" xfId="0" applyNumberFormat="1" applyFont="1" applyBorder="1" applyAlignment="1">
      <alignment horizontal="right"/>
    </xf>
    <xf numFmtId="0" fontId="25" fillId="0" borderId="305" xfId="0" applyFont="1" applyBorder="1" applyAlignment="1">
      <alignment horizontal="right" vertical="center"/>
    </xf>
    <xf numFmtId="166" fontId="25" fillId="0" borderId="301" xfId="0" applyNumberFormat="1" applyFont="1" applyBorder="1" applyAlignment="1">
      <alignment horizontal="right" vertical="center"/>
    </xf>
    <xf numFmtId="166" fontId="25" fillId="0" borderId="302" xfId="0" applyNumberFormat="1" applyFont="1" applyBorder="1" applyAlignment="1">
      <alignment horizontal="right" vertical="center"/>
    </xf>
    <xf numFmtId="166" fontId="25" fillId="0" borderId="303" xfId="0" applyNumberFormat="1" applyFont="1" applyBorder="1" applyAlignment="1">
      <alignment horizontal="right" vertical="center"/>
    </xf>
    <xf numFmtId="0" fontId="24" fillId="0" borderId="306" xfId="0" applyFont="1" applyBorder="1" applyAlignment="1">
      <alignment wrapText="1" shrinkToFit="1"/>
    </xf>
    <xf numFmtId="0" fontId="25" fillId="0" borderId="307" xfId="0" applyFont="1" applyBorder="1" applyAlignment="1">
      <alignment horizontal="left"/>
    </xf>
    <xf numFmtId="5" fontId="24" fillId="0" borderId="302" xfId="789" applyNumberFormat="1" applyFont="1" applyFill="1" applyBorder="1"/>
    <xf numFmtId="0" fontId="25" fillId="0" borderId="161" xfId="0" applyFont="1" applyBorder="1" applyAlignment="1">
      <alignment horizontal="center"/>
    </xf>
    <xf numFmtId="38" fontId="24" fillId="0" borderId="9" xfId="0" applyNumberFormat="1" applyFont="1" applyBorder="1" applyAlignment="1">
      <alignment horizontal="center"/>
    </xf>
    <xf numFmtId="164" fontId="25" fillId="0" borderId="162" xfId="0" applyNumberFormat="1" applyFont="1" applyBorder="1" applyAlignment="1">
      <alignment horizontal="center"/>
    </xf>
    <xf numFmtId="166" fontId="24" fillId="0" borderId="302" xfId="0" quotePrefix="1" applyNumberFormat="1" applyFont="1" applyBorder="1" applyAlignment="1">
      <alignment horizontal="center"/>
    </xf>
    <xf numFmtId="0" fontId="20" fillId="0" borderId="287" xfId="0" applyFont="1" applyBorder="1" applyAlignment="1">
      <alignment horizontal="center"/>
    </xf>
    <xf numFmtId="3" fontId="21" fillId="0" borderId="287" xfId="0" applyNumberFormat="1" applyFont="1" applyBorder="1" applyAlignment="1">
      <alignment horizontal="center" vertical="center" wrapText="1"/>
    </xf>
    <xf numFmtId="3" fontId="25" fillId="0" borderId="287" xfId="0" applyNumberFormat="1" applyFont="1" applyBorder="1" applyAlignment="1">
      <alignment horizontal="center" vertical="center" wrapText="1"/>
    </xf>
    <xf numFmtId="0" fontId="21" fillId="0" borderId="287" xfId="0" applyFont="1" applyBorder="1" applyAlignment="1">
      <alignment horizontal="center" vertical="center" wrapText="1"/>
    </xf>
    <xf numFmtId="175" fontId="20" fillId="0" borderId="245" xfId="0" applyNumberFormat="1" applyFont="1" applyBorder="1" applyAlignment="1">
      <alignment horizontal="right"/>
    </xf>
    <xf numFmtId="0" fontId="20" fillId="0" borderId="245" xfId="0" applyFont="1" applyBorder="1"/>
    <xf numFmtId="3" fontId="20" fillId="0" borderId="245" xfId="0" applyNumberFormat="1" applyFont="1" applyBorder="1" applyAlignment="1">
      <alignment horizontal="right"/>
    </xf>
    <xf numFmtId="0" fontId="20" fillId="0" borderId="245" xfId="0" applyFont="1" applyBorder="1" applyAlignment="1">
      <alignment horizontal="left"/>
    </xf>
    <xf numFmtId="0" fontId="24" fillId="0" borderId="305" xfId="0" applyFont="1" applyBorder="1"/>
    <xf numFmtId="0" fontId="25" fillId="0" borderId="245" xfId="0" applyFont="1" applyBorder="1" applyAlignment="1">
      <alignment wrapText="1"/>
    </xf>
    <xf numFmtId="6" fontId="24" fillId="0" borderId="245" xfId="0" applyNumberFormat="1" applyFont="1" applyBorder="1"/>
    <xf numFmtId="0" fontId="24" fillId="0" borderId="245" xfId="0" applyFont="1" applyBorder="1" applyAlignment="1">
      <alignment horizontal="left" indent="1"/>
    </xf>
    <xf numFmtId="6" fontId="24" fillId="0" borderId="245" xfId="0" applyNumberFormat="1" applyFont="1" applyBorder="1" applyAlignment="1">
      <alignment horizontal="right"/>
    </xf>
    <xf numFmtId="168" fontId="24" fillId="0" borderId="245" xfId="7569" applyNumberFormat="1" applyFont="1" applyFill="1" applyBorder="1"/>
    <xf numFmtId="0" fontId="24" fillId="0" borderId="245" xfId="0" applyFont="1" applyBorder="1" applyAlignment="1">
      <alignment horizontal="left" wrapText="1" indent="1"/>
    </xf>
    <xf numFmtId="6" fontId="24" fillId="0" borderId="245" xfId="0" applyNumberFormat="1" applyFont="1" applyBorder="1" applyAlignment="1">
      <alignment horizontal="right" vertical="top"/>
    </xf>
    <xf numFmtId="0" fontId="24" fillId="0" borderId="245" xfId="0" applyFont="1" applyBorder="1"/>
    <xf numFmtId="0" fontId="25" fillId="0" borderId="245" xfId="0" applyFont="1" applyBorder="1"/>
    <xf numFmtId="168" fontId="24" fillId="0" borderId="245" xfId="7569" applyNumberFormat="1" applyFont="1" applyFill="1" applyBorder="1" applyAlignment="1">
      <alignment horizontal="right" vertical="center"/>
    </xf>
    <xf numFmtId="6" fontId="60" fillId="0" borderId="245" xfId="0" applyNumberFormat="1" applyFont="1" applyBorder="1"/>
    <xf numFmtId="168" fontId="24" fillId="0" borderId="245" xfId="7569" applyNumberFormat="1" applyFont="1" applyFill="1" applyBorder="1" applyAlignment="1">
      <alignment horizontal="right"/>
    </xf>
    <xf numFmtId="6" fontId="24" fillId="0" borderId="245" xfId="0" applyNumberFormat="1" applyFont="1" applyBorder="1" applyAlignment="1">
      <alignment horizontal="right" vertical="center"/>
    </xf>
    <xf numFmtId="0" fontId="25" fillId="0" borderId="245" xfId="0" applyFont="1" applyBorder="1" applyAlignment="1">
      <alignment horizontal="left" vertical="top" wrapText="1"/>
    </xf>
    <xf numFmtId="5" fontId="24" fillId="0" borderId="245" xfId="789" applyNumberFormat="1" applyFont="1" applyFill="1" applyBorder="1"/>
    <xf numFmtId="5" fontId="24" fillId="0" borderId="245" xfId="789" applyNumberFormat="1" applyFont="1" applyFill="1" applyBorder="1" applyAlignment="1"/>
    <xf numFmtId="5" fontId="24" fillId="0" borderId="245" xfId="789" applyNumberFormat="1" applyFont="1" applyFill="1" applyBorder="1" applyAlignment="1">
      <alignment horizontal="right"/>
    </xf>
    <xf numFmtId="0" fontId="21" fillId="0" borderId="245" xfId="0" applyFont="1" applyBorder="1"/>
    <xf numFmtId="6" fontId="20" fillId="0" borderId="245" xfId="0" applyNumberFormat="1" applyFont="1" applyBorder="1"/>
    <xf numFmtId="167" fontId="20" fillId="0" borderId="245" xfId="1" applyNumberFormat="1" applyFont="1" applyFill="1" applyBorder="1"/>
    <xf numFmtId="44" fontId="20" fillId="0" borderId="245" xfId="789" applyFont="1" applyFill="1" applyBorder="1"/>
    <xf numFmtId="170" fontId="20" fillId="0" borderId="245" xfId="0" applyNumberFormat="1" applyFont="1" applyBorder="1"/>
    <xf numFmtId="170" fontId="20" fillId="4" borderId="245" xfId="0" applyNumberFormat="1" applyFont="1" applyFill="1" applyBorder="1"/>
    <xf numFmtId="44" fontId="21" fillId="0" borderId="245" xfId="789" applyFont="1" applyFill="1" applyBorder="1"/>
    <xf numFmtId="5" fontId="20" fillId="0" borderId="245" xfId="0" applyNumberFormat="1" applyFont="1" applyBorder="1"/>
    <xf numFmtId="0" fontId="20" fillId="0" borderId="245" xfId="0" applyFont="1" applyBorder="1" applyAlignment="1">
      <alignment horizontal="left" indent="1"/>
    </xf>
    <xf numFmtId="0" fontId="20" fillId="0" borderId="245" xfId="0" applyFont="1" applyBorder="1" applyAlignment="1">
      <alignment horizontal="left" wrapText="1" indent="1"/>
    </xf>
    <xf numFmtId="44" fontId="52" fillId="0" borderId="245" xfId="135" applyFont="1" applyFill="1" applyBorder="1"/>
    <xf numFmtId="44" fontId="52" fillId="0" borderId="245" xfId="789" applyFont="1" applyFill="1" applyBorder="1" applyAlignment="1"/>
    <xf numFmtId="6" fontId="52" fillId="0" borderId="245" xfId="3" applyNumberFormat="1" applyFont="1" applyBorder="1"/>
    <xf numFmtId="3" fontId="52" fillId="0" borderId="245" xfId="3" applyNumberFormat="1" applyFont="1" applyBorder="1"/>
    <xf numFmtId="172" fontId="52" fillId="0" borderId="245" xfId="3" applyNumberFormat="1" applyFont="1" applyBorder="1"/>
    <xf numFmtId="3" fontId="52" fillId="46" borderId="245" xfId="3" applyNumberFormat="1" applyFont="1" applyFill="1" applyBorder="1"/>
    <xf numFmtId="6" fontId="225" fillId="46" borderId="245" xfId="3" applyNumberFormat="1" applyFont="1" applyFill="1" applyBorder="1"/>
    <xf numFmtId="3" fontId="52" fillId="47" borderId="245" xfId="3" applyNumberFormat="1" applyFont="1" applyFill="1" applyBorder="1" applyAlignment="1">
      <alignment horizontal="center"/>
    </xf>
    <xf numFmtId="172" fontId="52" fillId="0" borderId="245" xfId="135" applyNumberFormat="1" applyFont="1" applyFill="1" applyBorder="1"/>
    <xf numFmtId="6" fontId="52" fillId="47" borderId="245" xfId="3" applyNumberFormat="1" applyFont="1" applyFill="1" applyBorder="1" applyAlignment="1">
      <alignment horizontal="center"/>
    </xf>
    <xf numFmtId="44" fontId="52" fillId="47" borderId="245" xfId="3" applyNumberFormat="1" applyFont="1" applyFill="1" applyBorder="1" applyAlignment="1">
      <alignment horizontal="center"/>
    </xf>
    <xf numFmtId="3" fontId="51" fillId="0" borderId="245" xfId="3" applyNumberFormat="1" applyFont="1" applyBorder="1"/>
    <xf numFmtId="172" fontId="51" fillId="0" borderId="245" xfId="3" applyNumberFormat="1" applyFont="1" applyBorder="1"/>
    <xf numFmtId="172" fontId="233" fillId="0" borderId="245" xfId="135" applyNumberFormat="1" applyFont="1" applyFill="1" applyBorder="1"/>
    <xf numFmtId="172" fontId="52" fillId="0" borderId="245" xfId="135" applyNumberFormat="1" applyFont="1" applyBorder="1"/>
    <xf numFmtId="0" fontId="52" fillId="0" borderId="245" xfId="3" applyFont="1" applyBorder="1"/>
    <xf numFmtId="0" fontId="21" fillId="0" borderId="312" xfId="0" applyFont="1" applyBorder="1"/>
    <xf numFmtId="175" fontId="21" fillId="86" borderId="313" xfId="0" applyNumberFormat="1" applyFont="1" applyFill="1" applyBorder="1" applyAlignment="1">
      <alignment horizontal="right"/>
    </xf>
    <xf numFmtId="0" fontId="236" fillId="50" borderId="314" xfId="0" applyFont="1" applyFill="1" applyBorder="1"/>
    <xf numFmtId="0" fontId="236" fillId="50" borderId="314" xfId="0" applyFont="1" applyFill="1" applyBorder="1" applyAlignment="1">
      <alignment horizontal="left" indent="1"/>
    </xf>
    <xf numFmtId="175" fontId="20" fillId="86" borderId="312" xfId="0" applyNumberFormat="1" applyFont="1" applyFill="1" applyBorder="1" applyAlignment="1">
      <alignment horizontal="right"/>
    </xf>
    <xf numFmtId="0" fontId="236" fillId="50" borderId="315" xfId="0" applyFont="1" applyFill="1" applyBorder="1" applyAlignment="1">
      <alignment horizontal="left" indent="1"/>
    </xf>
    <xf numFmtId="175" fontId="20" fillId="86" borderId="313" xfId="0" applyNumberFormat="1" applyFont="1" applyFill="1" applyBorder="1" applyAlignment="1">
      <alignment horizontal="right"/>
    </xf>
    <xf numFmtId="3" fontId="234" fillId="3" borderId="312" xfId="4385" applyNumberFormat="1" applyFont="1" applyFill="1" applyBorder="1" applyAlignment="1">
      <alignment horizontal="center" vertical="center" wrapText="1"/>
    </xf>
    <xf numFmtId="0" fontId="25" fillId="0" borderId="317" xfId="0" applyFont="1" applyBorder="1"/>
    <xf numFmtId="0" fontId="24" fillId="0" borderId="316" xfId="0" applyFont="1" applyBorder="1"/>
    <xf numFmtId="0" fontId="24" fillId="0" borderId="313" xfId="0" applyFont="1" applyBorder="1"/>
    <xf numFmtId="169" fontId="98" fillId="0" borderId="317" xfId="0" applyNumberFormat="1" applyFont="1" applyBorder="1" applyAlignment="1">
      <alignment horizontal="center" vertical="center" wrapText="1"/>
    </xf>
    <xf numFmtId="175" fontId="21" fillId="86" borderId="310" xfId="0" applyNumberFormat="1" applyFont="1" applyFill="1" applyBorder="1" applyAlignment="1">
      <alignment horizontal="left"/>
    </xf>
    <xf numFmtId="175" fontId="21" fillId="86" borderId="318" xfId="0" applyNumberFormat="1" applyFont="1" applyFill="1" applyBorder="1" applyAlignment="1">
      <alignment horizontal="left"/>
    </xf>
    <xf numFmtId="166" fontId="21" fillId="86" borderId="310" xfId="0" applyNumberFormat="1" applyFont="1" applyFill="1" applyBorder="1" applyAlignment="1">
      <alignment horizontal="right"/>
    </xf>
    <xf numFmtId="175" fontId="21" fillId="86" borderId="318" xfId="0" applyNumberFormat="1" applyFont="1" applyFill="1" applyBorder="1" applyAlignment="1">
      <alignment horizontal="right"/>
    </xf>
    <xf numFmtId="175" fontId="21" fillId="86" borderId="309" xfId="0" applyNumberFormat="1" applyFont="1" applyFill="1" applyBorder="1" applyAlignment="1">
      <alignment horizontal="left"/>
    </xf>
    <xf numFmtId="0" fontId="24" fillId="0" borderId="309" xfId="0" applyFont="1" applyBorder="1"/>
    <xf numFmtId="0" fontId="25" fillId="0" borderId="309" xfId="0" applyFont="1" applyBorder="1" applyAlignment="1">
      <alignment horizontal="right" vertical="center"/>
    </xf>
    <xf numFmtId="175" fontId="21" fillId="86" borderId="309" xfId="0" applyNumberFormat="1" applyFont="1" applyFill="1" applyBorder="1" applyAlignment="1">
      <alignment horizontal="left" vertical="center"/>
    </xf>
    <xf numFmtId="0" fontId="25" fillId="0" borderId="309" xfId="0" applyFont="1" applyBorder="1" applyAlignment="1">
      <alignment horizontal="left" vertical="center"/>
    </xf>
    <xf numFmtId="0" fontId="24" fillId="0" borderId="320" xfId="0" applyFont="1" applyBorder="1"/>
    <xf numFmtId="0" fontId="25" fillId="0" borderId="310" xfId="0" quotePrefix="1" applyFont="1" applyBorder="1" applyAlignment="1">
      <alignment horizontal="center" vertical="center"/>
    </xf>
    <xf numFmtId="0" fontId="25" fillId="0" borderId="311" xfId="0" applyFont="1" applyBorder="1" applyAlignment="1">
      <alignment horizontal="center" vertical="center" wrapText="1"/>
    </xf>
    <xf numFmtId="6" fontId="24" fillId="0" borderId="312" xfId="0" applyNumberFormat="1" applyFont="1" applyBorder="1"/>
    <xf numFmtId="6" fontId="24" fillId="0" borderId="313" xfId="0" applyNumberFormat="1" applyFont="1" applyBorder="1"/>
    <xf numFmtId="0" fontId="24" fillId="0" borderId="312" xfId="0" applyFont="1" applyBorder="1"/>
    <xf numFmtId="6" fontId="24" fillId="0" borderId="311" xfId="0" applyNumberFormat="1" applyFont="1" applyBorder="1"/>
    <xf numFmtId="6" fontId="24" fillId="0" borderId="310" xfId="0" applyNumberFormat="1" applyFont="1" applyBorder="1"/>
    <xf numFmtId="168" fontId="24" fillId="0" borderId="312" xfId="7569" applyNumberFormat="1" applyFont="1" applyFill="1" applyBorder="1"/>
    <xf numFmtId="6" fontId="24" fillId="0" borderId="309" xfId="0" applyNumberFormat="1" applyFont="1" applyBorder="1"/>
    <xf numFmtId="0" fontId="24" fillId="0" borderId="312" xfId="0" applyFont="1" applyBorder="1" applyAlignment="1">
      <alignment horizontal="left" wrapText="1" indent="1"/>
    </xf>
    <xf numFmtId="0" fontId="25" fillId="0" borderId="312" xfId="0" applyFont="1" applyBorder="1" applyAlignment="1">
      <alignment wrapText="1"/>
    </xf>
    <xf numFmtId="5" fontId="24" fillId="0" borderId="316" xfId="789" applyNumberFormat="1" applyFont="1" applyFill="1" applyBorder="1"/>
    <xf numFmtId="0" fontId="25" fillId="0" borderId="309" xfId="0" applyFont="1" applyBorder="1" applyAlignment="1">
      <alignment horizontal="center" vertical="center"/>
    </xf>
    <xf numFmtId="5" fontId="25" fillId="0" borderId="311" xfId="789" applyNumberFormat="1" applyFont="1" applyFill="1" applyBorder="1" applyAlignment="1">
      <alignment horizontal="center" vertical="center"/>
    </xf>
    <xf numFmtId="5" fontId="25" fillId="0" borderId="311" xfId="789" applyNumberFormat="1" applyFont="1" applyFill="1" applyBorder="1" applyAlignment="1">
      <alignment horizontal="center" vertical="center" wrapText="1"/>
    </xf>
    <xf numFmtId="5" fontId="24" fillId="0" borderId="313" xfId="789" applyNumberFormat="1" applyFont="1" applyFill="1" applyBorder="1"/>
    <xf numFmtId="5" fontId="25" fillId="0" borderId="312" xfId="789" applyNumberFormat="1" applyFont="1" applyFill="1" applyBorder="1" applyAlignment="1">
      <alignment horizontal="center" wrapText="1"/>
    </xf>
    <xf numFmtId="0" fontId="25" fillId="0" borderId="309" xfId="0" applyFont="1" applyBorder="1"/>
    <xf numFmtId="5" fontId="24" fillId="0" borderId="312" xfId="789" applyNumberFormat="1" applyFont="1" applyFill="1" applyBorder="1"/>
    <xf numFmtId="169" fontId="98" fillId="0" borderId="312" xfId="0" applyNumberFormat="1" applyFont="1" applyBorder="1" applyAlignment="1">
      <alignment horizontal="center" vertical="center" wrapText="1"/>
    </xf>
    <xf numFmtId="0" fontId="98" fillId="0" borderId="312" xfId="0" applyFont="1" applyBorder="1" applyAlignment="1">
      <alignment horizontal="center" vertical="center" wrapText="1"/>
    </xf>
    <xf numFmtId="169" fontId="98" fillId="0" borderId="312" xfId="0" applyNumberFormat="1" applyFont="1" applyBorder="1" applyAlignment="1">
      <alignment horizontal="left" vertical="center" wrapText="1"/>
    </xf>
    <xf numFmtId="0" fontId="98" fillId="0" borderId="312" xfId="0" applyFont="1" applyBorder="1" applyAlignment="1">
      <alignment horizontal="center" vertical="center"/>
    </xf>
    <xf numFmtId="3" fontId="98" fillId="0" borderId="312" xfId="0" applyNumberFormat="1" applyFont="1" applyBorder="1" applyAlignment="1">
      <alignment horizontal="center" vertical="center" wrapText="1"/>
    </xf>
    <xf numFmtId="174" fontId="98" fillId="0" borderId="312" xfId="0" applyNumberFormat="1" applyFont="1" applyBorder="1" applyAlignment="1">
      <alignment horizontal="center" vertical="center" wrapText="1"/>
    </xf>
    <xf numFmtId="1" fontId="98" fillId="0" borderId="312" xfId="0" applyNumberFormat="1" applyFont="1" applyBorder="1" applyAlignment="1">
      <alignment horizontal="center" vertical="center" wrapText="1"/>
    </xf>
    <xf numFmtId="0" fontId="98" fillId="85" borderId="317" xfId="0" applyFont="1" applyFill="1" applyBorder="1" applyAlignment="1">
      <alignment vertical="center"/>
    </xf>
    <xf numFmtId="0" fontId="0" fillId="85" borderId="310" xfId="0" applyFill="1" applyBorder="1" applyAlignment="1">
      <alignment vertical="center"/>
    </xf>
    <xf numFmtId="0" fontId="0" fillId="85" borderId="311" xfId="0" applyFill="1" applyBorder="1" applyAlignment="1">
      <alignment vertical="center"/>
    </xf>
    <xf numFmtId="0" fontId="98" fillId="85" borderId="309" xfId="0" applyFont="1" applyFill="1" applyBorder="1" applyAlignment="1">
      <alignment vertical="center"/>
    </xf>
    <xf numFmtId="0" fontId="21" fillId="0" borderId="309" xfId="0" applyFont="1" applyBorder="1"/>
    <xf numFmtId="0" fontId="21" fillId="0" borderId="310" xfId="0" applyFont="1" applyBorder="1"/>
    <xf numFmtId="0" fontId="20" fillId="0" borderId="310" xfId="0" applyFont="1" applyBorder="1"/>
    <xf numFmtId="0" fontId="20" fillId="0" borderId="311" xfId="0" applyFont="1" applyBorder="1"/>
    <xf numFmtId="0" fontId="21" fillId="0" borderId="309" xfId="0" applyFont="1" applyBorder="1" applyAlignment="1">
      <alignment horizontal="center" vertical="center" wrapText="1"/>
    </xf>
    <xf numFmtId="0" fontId="21" fillId="0" borderId="311" xfId="0" applyFont="1" applyBorder="1" applyAlignment="1">
      <alignment horizontal="center" vertical="center" wrapText="1"/>
    </xf>
    <xf numFmtId="6" fontId="20" fillId="0" borderId="313" xfId="0" applyNumberFormat="1" applyFont="1" applyBorder="1"/>
    <xf numFmtId="170" fontId="20" fillId="0" borderId="313" xfId="0" applyNumberFormat="1" applyFont="1" applyBorder="1"/>
    <xf numFmtId="5" fontId="20" fillId="0" borderId="310" xfId="0" applyNumberFormat="1" applyFont="1" applyBorder="1"/>
    <xf numFmtId="5" fontId="20" fillId="0" borderId="311" xfId="0" applyNumberFormat="1" applyFont="1" applyBorder="1"/>
    <xf numFmtId="5" fontId="20" fillId="0" borderId="313" xfId="0" applyNumberFormat="1" applyFont="1" applyBorder="1"/>
    <xf numFmtId="5" fontId="20" fillId="0" borderId="312" xfId="0" applyNumberFormat="1" applyFont="1" applyBorder="1"/>
    <xf numFmtId="0" fontId="51" fillId="0" borderId="312" xfId="3" applyFont="1" applyBorder="1"/>
    <xf numFmtId="0" fontId="51" fillId="0" borderId="309" xfId="3" applyFont="1" applyBorder="1" applyAlignment="1">
      <alignment horizontal="center" vertical="center"/>
    </xf>
    <xf numFmtId="0" fontId="51" fillId="0" borderId="309" xfId="3" quotePrefix="1" applyFont="1" applyBorder="1" applyAlignment="1">
      <alignment horizontal="center" vertical="center"/>
    </xf>
    <xf numFmtId="0" fontId="50" fillId="0" borderId="309" xfId="3" applyFont="1" applyBorder="1" applyAlignment="1">
      <alignment wrapText="1"/>
    </xf>
    <xf numFmtId="6" fontId="52" fillId="0" borderId="309" xfId="3" applyNumberFormat="1" applyFont="1" applyBorder="1"/>
    <xf numFmtId="0" fontId="50" fillId="23" borderId="309" xfId="3" applyFont="1" applyFill="1" applyBorder="1"/>
    <xf numFmtId="44" fontId="51" fillId="23" borderId="309" xfId="789" applyFont="1" applyFill="1" applyBorder="1" applyAlignment="1"/>
    <xf numFmtId="172" fontId="52" fillId="0" borderId="312" xfId="135" applyNumberFormat="1" applyFont="1" applyFill="1" applyBorder="1"/>
    <xf numFmtId="0" fontId="50" fillId="49" borderId="309" xfId="3" applyFont="1" applyFill="1" applyBorder="1"/>
    <xf numFmtId="172" fontId="52" fillId="50" borderId="309" xfId="3" applyNumberFormat="1" applyFont="1" applyFill="1" applyBorder="1"/>
    <xf numFmtId="6" fontId="52" fillId="0" borderId="317" xfId="3" applyNumberFormat="1" applyFont="1" applyBorder="1"/>
    <xf numFmtId="172" fontId="52" fillId="0" borderId="312" xfId="3" applyNumberFormat="1" applyFont="1" applyBorder="1"/>
    <xf numFmtId="6" fontId="52" fillId="0" borderId="312" xfId="3" applyNumberFormat="1" applyFont="1" applyBorder="1"/>
    <xf numFmtId="172" fontId="52" fillId="23" borderId="310" xfId="3" applyNumberFormat="1" applyFont="1" applyFill="1" applyBorder="1"/>
    <xf numFmtId="172" fontId="52" fillId="23" borderId="309" xfId="3" applyNumberFormat="1" applyFont="1" applyFill="1" applyBorder="1"/>
    <xf numFmtId="0" fontId="51" fillId="0" borderId="317" xfId="3" applyFont="1" applyBorder="1"/>
    <xf numFmtId="0" fontId="52" fillId="0" borderId="316" xfId="3" applyFont="1" applyBorder="1"/>
    <xf numFmtId="0" fontId="52" fillId="0" borderId="317" xfId="3" applyFont="1" applyBorder="1"/>
    <xf numFmtId="0" fontId="52" fillId="0" borderId="312" xfId="3" applyFont="1" applyBorder="1"/>
    <xf numFmtId="6" fontId="24" fillId="0" borderId="312" xfId="137" applyNumberFormat="1" applyFont="1" applyBorder="1" applyAlignment="1">
      <alignment horizontal="center"/>
    </xf>
    <xf numFmtId="0" fontId="20" fillId="0" borderId="316" xfId="0" applyFont="1" applyBorder="1"/>
    <xf numFmtId="3" fontId="21" fillId="0" borderId="295" xfId="0" applyNumberFormat="1" applyFont="1" applyBorder="1"/>
    <xf numFmtId="175" fontId="20" fillId="86" borderId="287" xfId="0" applyNumberFormat="1" applyFont="1" applyFill="1" applyBorder="1" applyAlignment="1">
      <alignment horizontal="right"/>
    </xf>
    <xf numFmtId="0" fontId="21" fillId="0" borderId="287" xfId="0" applyFont="1" applyBorder="1" applyAlignment="1">
      <alignment horizontal="center" vertical="center"/>
    </xf>
    <xf numFmtId="175" fontId="21" fillId="0" borderId="295" xfId="0" applyNumberFormat="1" applyFont="1" applyBorder="1" applyAlignment="1">
      <alignment horizontal="right"/>
    </xf>
    <xf numFmtId="0" fontId="21" fillId="0" borderId="287" xfId="0" applyFont="1" applyBorder="1" applyAlignment="1">
      <alignment horizontal="center"/>
    </xf>
    <xf numFmtId="0" fontId="92" fillId="0" borderId="287" xfId="0" applyFont="1" applyBorder="1" applyAlignment="1">
      <alignment vertical="center"/>
    </xf>
    <xf numFmtId="2" fontId="92" fillId="45" borderId="287" xfId="4385" applyNumberFormat="1" applyFont="1" applyFill="1" applyBorder="1" applyAlignment="1">
      <alignment horizontal="center" vertical="center"/>
    </xf>
    <xf numFmtId="3" fontId="234" fillId="3" borderId="287" xfId="4385" applyNumberFormat="1" applyFont="1" applyFill="1" applyBorder="1" applyAlignment="1">
      <alignment horizontal="center" vertical="center" wrapText="1"/>
    </xf>
    <xf numFmtId="0" fontId="20" fillId="0" borderId="287" xfId="4385" applyFont="1" applyBorder="1" applyAlignment="1">
      <alignment horizontal="left" vertical="top" wrapText="1"/>
    </xf>
    <xf numFmtId="2" fontId="92" fillId="2" borderId="287" xfId="4385" applyNumberFormat="1" applyFont="1" applyFill="1" applyBorder="1" applyAlignment="1">
      <alignment horizontal="center" vertical="center"/>
    </xf>
    <xf numFmtId="2" fontId="92" fillId="45" borderId="287" xfId="4385" applyNumberFormat="1" applyFont="1" applyFill="1" applyBorder="1" applyAlignment="1">
      <alignment horizontal="center" vertical="center" wrapText="1"/>
    </xf>
    <xf numFmtId="3" fontId="234" fillId="3" borderId="287" xfId="4385" applyNumberFormat="1" applyFont="1" applyFill="1" applyBorder="1" applyAlignment="1">
      <alignment horizontal="center" vertical="center"/>
    </xf>
    <xf numFmtId="0" fontId="20" fillId="0" borderId="287" xfId="0" applyFont="1" applyBorder="1" applyAlignment="1">
      <alignment vertical="center"/>
    </xf>
    <xf numFmtId="0" fontId="20" fillId="0" borderId="287" xfId="4385" applyFont="1" applyBorder="1" applyAlignment="1">
      <alignment horizontal="left" vertical="center" wrapText="1"/>
    </xf>
    <xf numFmtId="2" fontId="20" fillId="2" borderId="287" xfId="4385" applyNumberFormat="1" applyFont="1" applyFill="1" applyBorder="1" applyAlignment="1">
      <alignment horizontal="center" vertical="center"/>
    </xf>
    <xf numFmtId="166" fontId="20" fillId="2" borderId="287" xfId="4385" applyNumberFormat="1" applyFont="1" applyFill="1" applyBorder="1" applyAlignment="1">
      <alignment horizontal="center" vertical="center"/>
    </xf>
    <xf numFmtId="0" fontId="20" fillId="0" borderId="287" xfId="4385" applyFont="1" applyBorder="1" applyAlignment="1">
      <alignment vertical="top" wrapText="1"/>
    </xf>
    <xf numFmtId="0" fontId="20" fillId="0" borderId="287" xfId="4385" applyFont="1" applyBorder="1" applyAlignment="1">
      <alignment vertical="center" wrapText="1"/>
    </xf>
    <xf numFmtId="0" fontId="92" fillId="0" borderId="287" xfId="0" applyFont="1" applyBorder="1" applyAlignment="1">
      <alignment vertical="center" wrapText="1"/>
    </xf>
    <xf numFmtId="175" fontId="21" fillId="86" borderId="315" xfId="0" applyNumberFormat="1" applyFont="1" applyFill="1" applyBorder="1" applyAlignment="1">
      <alignment horizontal="left"/>
    </xf>
    <xf numFmtId="0" fontId="24" fillId="50" borderId="315" xfId="0" applyFont="1" applyFill="1" applyBorder="1"/>
    <xf numFmtId="0" fontId="24" fillId="50" borderId="315" xfId="0" applyFont="1" applyFill="1" applyBorder="1" applyAlignment="1">
      <alignment horizontal="left" indent="1"/>
    </xf>
    <xf numFmtId="166" fontId="24" fillId="0" borderId="314" xfId="1" applyNumberFormat="1" applyFont="1" applyFill="1" applyBorder="1" applyAlignment="1">
      <alignment horizontal="right"/>
    </xf>
    <xf numFmtId="166" fontId="24" fillId="0" borderId="287" xfId="0" applyNumberFormat="1" applyFont="1" applyBorder="1" applyAlignment="1">
      <alignment horizontal="right" vertical="center" wrapText="1"/>
    </xf>
    <xf numFmtId="0" fontId="24" fillId="0" borderId="315" xfId="0" applyFont="1" applyBorder="1"/>
    <xf numFmtId="166" fontId="24" fillId="0" borderId="314" xfId="1" applyNumberFormat="1" applyFont="1" applyFill="1" applyBorder="1" applyAlignment="1">
      <alignment horizontal="center"/>
    </xf>
    <xf numFmtId="166" fontId="24" fillId="0" borderId="287" xfId="0" quotePrefix="1" applyNumberFormat="1" applyFont="1" applyBorder="1" applyAlignment="1">
      <alignment horizontal="center"/>
    </xf>
    <xf numFmtId="166" fontId="24" fillId="0" borderId="314" xfId="0" quotePrefix="1" applyNumberFormat="1" applyFont="1" applyBorder="1" applyAlignment="1">
      <alignment horizontal="right"/>
    </xf>
    <xf numFmtId="166" fontId="24" fillId="0" borderId="287" xfId="0" applyNumberFormat="1" applyFont="1" applyBorder="1" applyAlignment="1">
      <alignment horizontal="right"/>
    </xf>
    <xf numFmtId="175" fontId="21" fillId="86" borderId="315" xfId="0" applyNumberFormat="1" applyFont="1" applyFill="1" applyBorder="1" applyAlignment="1">
      <alignment horizontal="left" vertical="center"/>
    </xf>
    <xf numFmtId="0" fontId="25" fillId="0" borderId="287" xfId="0" applyFont="1" applyBorder="1" applyAlignment="1">
      <alignment horizontal="center" vertical="center"/>
    </xf>
    <xf numFmtId="0" fontId="25" fillId="0" borderId="287" xfId="0" applyFont="1" applyBorder="1" applyAlignment="1">
      <alignment horizontal="center" vertical="center" wrapText="1"/>
    </xf>
    <xf numFmtId="49" fontId="25" fillId="0" borderId="287" xfId="0" applyNumberFormat="1" applyFont="1" applyBorder="1" applyAlignment="1">
      <alignment horizontal="center" vertical="center"/>
    </xf>
    <xf numFmtId="0" fontId="25" fillId="0" borderId="287" xfId="0" quotePrefix="1" applyFont="1" applyBorder="1" applyAlignment="1">
      <alignment horizontal="center" vertical="center"/>
    </xf>
    <xf numFmtId="0" fontId="25" fillId="0" borderId="287" xfId="0" applyFont="1" applyBorder="1"/>
    <xf numFmtId="6" fontId="24" fillId="0" borderId="287" xfId="0" applyNumberFormat="1" applyFont="1" applyBorder="1"/>
    <xf numFmtId="168" fontId="24" fillId="0" borderId="287" xfId="7569" applyNumberFormat="1" applyFont="1" applyFill="1" applyBorder="1"/>
    <xf numFmtId="0" fontId="25" fillId="0" borderId="287" xfId="0" applyFont="1" applyBorder="1" applyAlignment="1">
      <alignment wrapText="1"/>
    </xf>
    <xf numFmtId="5" fontId="25" fillId="0" borderId="287" xfId="789" applyNumberFormat="1" applyFont="1" applyFill="1" applyBorder="1" applyAlignment="1">
      <alignment horizontal="center" vertical="center"/>
    </xf>
    <xf numFmtId="5" fontId="25" fillId="4" borderId="287" xfId="789" applyNumberFormat="1" applyFont="1" applyFill="1" applyBorder="1" applyAlignment="1">
      <alignment horizontal="center" vertical="center"/>
    </xf>
    <xf numFmtId="5" fontId="25" fillId="0" borderId="287" xfId="789" applyNumberFormat="1" applyFont="1" applyFill="1" applyBorder="1"/>
    <xf numFmtId="5" fontId="24" fillId="0" borderId="287" xfId="789" applyNumberFormat="1" applyFont="1" applyFill="1" applyBorder="1"/>
    <xf numFmtId="0" fontId="98" fillId="0" borderId="287" xfId="0" applyFont="1" applyBorder="1" applyAlignment="1">
      <alignment horizontal="center" vertical="center"/>
    </xf>
    <xf numFmtId="2" fontId="99" fillId="0" borderId="287" xfId="0" applyNumberFormat="1" applyFont="1" applyBorder="1" applyAlignment="1">
      <alignment horizontal="left" vertical="center" wrapText="1"/>
    </xf>
    <xf numFmtId="0" fontId="99" fillId="0" borderId="287" xfId="0" applyFont="1" applyBorder="1" applyAlignment="1">
      <alignment horizontal="center" vertical="center" wrapText="1"/>
    </xf>
    <xf numFmtId="2" fontId="99" fillId="0" borderId="287" xfId="0" applyNumberFormat="1" applyFont="1" applyBorder="1" applyAlignment="1">
      <alignment vertical="center" wrapText="1"/>
    </xf>
    <xf numFmtId="2" fontId="99" fillId="0" borderId="287" xfId="0" applyNumberFormat="1" applyFont="1" applyBorder="1" applyAlignment="1">
      <alignment horizontal="right" vertical="center" wrapText="1"/>
    </xf>
    <xf numFmtId="0" fontId="99" fillId="0" borderId="287" xfId="0" applyFont="1" applyBorder="1" applyAlignment="1">
      <alignment vertical="center"/>
    </xf>
    <xf numFmtId="176" fontId="97" fillId="0" borderId="287" xfId="0" applyNumberFormat="1" applyFont="1" applyBorder="1" applyAlignment="1">
      <alignment horizontal="center" vertical="center"/>
    </xf>
    <xf numFmtId="0" fontId="97" fillId="0" borderId="287" xfId="0" applyFont="1" applyBorder="1" applyAlignment="1">
      <alignment horizontal="center" vertical="center" wrapText="1"/>
    </xf>
    <xf numFmtId="3" fontId="97" fillId="0" borderId="287" xfId="134" applyNumberFormat="1" applyFont="1" applyFill="1" applyBorder="1" applyAlignment="1">
      <alignment horizontal="center" vertical="center" wrapText="1"/>
    </xf>
    <xf numFmtId="174" fontId="97" fillId="0" borderId="287" xfId="0" applyNumberFormat="1" applyFont="1" applyBorder="1" applyAlignment="1">
      <alignment horizontal="center" vertical="center" wrapText="1"/>
    </xf>
    <xf numFmtId="6" fontId="20" fillId="0" borderId="287" xfId="789" applyNumberFormat="1" applyFont="1" applyFill="1" applyBorder="1"/>
    <xf numFmtId="6" fontId="20" fillId="0" borderId="287" xfId="0" applyNumberFormat="1" applyFont="1" applyBorder="1" applyAlignment="1">
      <alignment horizontal="right"/>
    </xf>
    <xf numFmtId="5" fontId="21" fillId="0" borderId="287" xfId="0" applyNumberFormat="1" applyFont="1" applyBorder="1" applyAlignment="1">
      <alignment horizontal="center" vertical="center"/>
    </xf>
    <xf numFmtId="5" fontId="21" fillId="0" borderId="287" xfId="0" applyNumberFormat="1" applyFont="1" applyBorder="1" applyAlignment="1">
      <alignment horizontal="center" vertical="center" wrapText="1"/>
    </xf>
    <xf numFmtId="0" fontId="21" fillId="0" borderId="287" xfId="0" applyFont="1" applyBorder="1"/>
    <xf numFmtId="5" fontId="21" fillId="0" borderId="287" xfId="0" applyNumberFormat="1" applyFont="1" applyBorder="1" applyAlignment="1">
      <alignment horizontal="right"/>
    </xf>
    <xf numFmtId="0" fontId="51" fillId="0" borderId="287" xfId="3" applyFont="1" applyBorder="1" applyAlignment="1">
      <alignment horizontal="center" vertical="center"/>
    </xf>
    <xf numFmtId="0" fontId="51" fillId="0" borderId="287" xfId="3" applyFont="1" applyBorder="1" applyAlignment="1">
      <alignment horizontal="center" wrapText="1"/>
    </xf>
    <xf numFmtId="44" fontId="51" fillId="23" borderId="287" xfId="789" applyFont="1" applyFill="1" applyBorder="1" applyAlignment="1"/>
    <xf numFmtId="6" fontId="52" fillId="48" borderId="287" xfId="3" applyNumberFormat="1" applyFont="1" applyFill="1" applyBorder="1" applyAlignment="1">
      <alignment vertical="center"/>
    </xf>
    <xf numFmtId="172" fontId="52" fillId="50" borderId="287" xfId="3" applyNumberFormat="1" applyFont="1" applyFill="1" applyBorder="1"/>
    <xf numFmtId="44" fontId="52" fillId="50" borderId="287" xfId="3" applyNumberFormat="1" applyFont="1" applyFill="1" applyBorder="1"/>
    <xf numFmtId="172" fontId="51" fillId="23" borderId="287" xfId="3" applyNumberFormat="1" applyFont="1" applyFill="1" applyBorder="1"/>
    <xf numFmtId="44" fontId="52" fillId="23" borderId="287" xfId="3" applyNumberFormat="1" applyFont="1" applyFill="1" applyBorder="1"/>
    <xf numFmtId="172" fontId="52" fillId="23" borderId="287" xfId="3" applyNumberFormat="1" applyFont="1" applyFill="1" applyBorder="1"/>
    <xf numFmtId="0" fontId="55" fillId="0" borderId="287" xfId="137" applyFont="1" applyBorder="1" applyAlignment="1">
      <alignment horizontal="center" vertical="center" wrapText="1"/>
    </xf>
    <xf numFmtId="0" fontId="25" fillId="0" borderId="287" xfId="137" applyFont="1" applyBorder="1" applyAlignment="1">
      <alignment horizontal="center" vertical="center"/>
    </xf>
    <xf numFmtId="0" fontId="55" fillId="0" borderId="287" xfId="137" applyFont="1" applyBorder="1" applyAlignment="1">
      <alignment horizontal="center" vertical="center"/>
    </xf>
    <xf numFmtId="0" fontId="23" fillId="0" borderId="287" xfId="137" applyFont="1" applyBorder="1" applyAlignment="1">
      <alignment horizontal="left" vertical="center" wrapText="1"/>
    </xf>
    <xf numFmtId="0" fontId="24" fillId="0" borderId="287" xfId="137" applyFont="1" applyBorder="1" applyAlignment="1">
      <alignment horizontal="left" wrapText="1"/>
    </xf>
    <xf numFmtId="14" fontId="23" fillId="0" borderId="287" xfId="137" applyNumberFormat="1" applyFont="1" applyBorder="1" applyAlignment="1">
      <alignment horizontal="left" vertical="center"/>
    </xf>
    <xf numFmtId="0" fontId="24" fillId="0" borderId="287" xfId="0" applyFont="1" applyBorder="1" applyAlignment="1">
      <alignment horizontal="left" wrapText="1"/>
    </xf>
    <xf numFmtId="0" fontId="24" fillId="0" borderId="287" xfId="0" applyFont="1" applyBorder="1" applyAlignment="1">
      <alignment horizontal="left" vertical="center" wrapText="1"/>
    </xf>
    <xf numFmtId="8" fontId="23" fillId="0" borderId="287" xfId="137" applyNumberFormat="1" applyFont="1" applyBorder="1" applyAlignment="1">
      <alignment horizontal="center" vertical="center"/>
    </xf>
    <xf numFmtId="0" fontId="23" fillId="0" borderId="287" xfId="137" applyFont="1" applyBorder="1" applyAlignment="1">
      <alignment horizontal="left" vertical="center"/>
    </xf>
    <xf numFmtId="6" fontId="23" fillId="0" borderId="287" xfId="137" applyNumberFormat="1" applyFont="1" applyBorder="1" applyAlignment="1">
      <alignment horizontal="center" vertical="center"/>
    </xf>
    <xf numFmtId="0" fontId="24" fillId="0" borderId="287" xfId="137" applyFont="1" applyBorder="1" applyAlignment="1">
      <alignment horizontal="left" vertical="center" wrapText="1"/>
    </xf>
    <xf numFmtId="0" fontId="26" fillId="0" borderId="287" xfId="137" applyFont="1" applyBorder="1" applyAlignment="1">
      <alignment horizontal="left" wrapText="1"/>
    </xf>
    <xf numFmtId="14" fontId="26" fillId="0" borderId="287" xfId="137" applyNumberFormat="1" applyFont="1" applyBorder="1" applyAlignment="1">
      <alignment horizontal="left"/>
    </xf>
    <xf numFmtId="0" fontId="25" fillId="0" borderId="287" xfId="137" applyFont="1" applyBorder="1" applyAlignment="1">
      <alignment horizontal="right" wrapText="1"/>
    </xf>
    <xf numFmtId="6" fontId="25" fillId="0" borderId="287" xfId="137" applyNumberFormat="1" applyFont="1" applyBorder="1" applyAlignment="1">
      <alignment horizontal="center"/>
    </xf>
    <xf numFmtId="166" fontId="99" fillId="0" borderId="287" xfId="0" applyNumberFormat="1" applyFont="1" applyBorder="1" applyAlignment="1">
      <alignment horizontal="center" vertical="center" wrapText="1"/>
    </xf>
    <xf numFmtId="166" fontId="24" fillId="0" borderId="287" xfId="1" applyNumberFormat="1" applyFont="1" applyFill="1" applyBorder="1" applyAlignment="1">
      <alignment horizontal="center"/>
    </xf>
    <xf numFmtId="166" fontId="24" fillId="0" borderId="301" xfId="1" applyNumberFormat="1" applyFont="1" applyFill="1" applyBorder="1" applyAlignment="1">
      <alignment horizontal="center"/>
    </xf>
    <xf numFmtId="166" fontId="24" fillId="0" borderId="302" xfId="1" applyNumberFormat="1" applyFont="1" applyFill="1" applyBorder="1" applyAlignment="1">
      <alignment horizontal="center"/>
    </xf>
    <xf numFmtId="166" fontId="24" fillId="0" borderId="303" xfId="1" applyNumberFormat="1" applyFont="1" applyFill="1" applyBorder="1" applyAlignment="1">
      <alignment horizontal="center"/>
    </xf>
    <xf numFmtId="166" fontId="25" fillId="0" borderId="4" xfId="0" applyNumberFormat="1" applyFont="1" applyBorder="1" applyAlignment="1">
      <alignment horizontal="center" wrapText="1"/>
    </xf>
    <xf numFmtId="166" fontId="25" fillId="0" borderId="162" xfId="0" applyNumberFormat="1" applyFont="1" applyBorder="1" applyAlignment="1">
      <alignment horizontal="center" wrapText="1"/>
    </xf>
    <xf numFmtId="166" fontId="25" fillId="0" borderId="304" xfId="0" applyNumberFormat="1" applyFont="1" applyBorder="1" applyAlignment="1">
      <alignment horizontal="center" vertical="center"/>
    </xf>
    <xf numFmtId="166" fontId="25" fillId="0" borderId="305" xfId="0" applyNumberFormat="1" applyFont="1" applyBorder="1" applyAlignment="1">
      <alignment horizontal="center" vertical="center"/>
    </xf>
    <xf numFmtId="166" fontId="25" fillId="0" borderId="303" xfId="0" applyNumberFormat="1" applyFont="1" applyBorder="1" applyAlignment="1">
      <alignment horizontal="center" vertical="center"/>
    </xf>
    <xf numFmtId="166" fontId="24" fillId="0" borderId="311" xfId="1" applyNumberFormat="1" applyFont="1" applyFill="1" applyBorder="1" applyAlignment="1">
      <alignment horizontal="center"/>
    </xf>
    <xf numFmtId="166" fontId="25" fillId="0" borderId="159" xfId="0" quotePrefix="1" applyNumberFormat="1" applyFont="1" applyBorder="1" applyAlignment="1">
      <alignment horizontal="center"/>
    </xf>
    <xf numFmtId="166" fontId="24" fillId="0" borderId="308" xfId="1" applyNumberFormat="1" applyFont="1" applyFill="1" applyBorder="1" applyAlignment="1">
      <alignment horizontal="center"/>
    </xf>
    <xf numFmtId="0" fontId="25" fillId="0" borderId="165" xfId="0" applyFont="1" applyBorder="1" applyAlignment="1">
      <alignment horizontal="center"/>
    </xf>
    <xf numFmtId="38" fontId="24" fillId="0" borderId="245" xfId="0" applyNumberFormat="1" applyFont="1" applyBorder="1" applyAlignment="1">
      <alignment horizontal="center"/>
    </xf>
    <xf numFmtId="164" fontId="25" fillId="0" borderId="168" xfId="0" applyNumberFormat="1" applyFont="1" applyBorder="1" applyAlignment="1">
      <alignment horizontal="center"/>
    </xf>
    <xf numFmtId="175" fontId="21" fillId="86" borderId="319" xfId="0" applyNumberFormat="1" applyFont="1" applyFill="1" applyBorder="1" applyAlignment="1">
      <alignment horizontal="center"/>
    </xf>
    <xf numFmtId="175" fontId="21" fillId="86" borderId="316" xfId="0" applyNumberFormat="1" applyFont="1" applyFill="1" applyBorder="1" applyAlignment="1">
      <alignment horizontal="center"/>
    </xf>
    <xf numFmtId="175" fontId="21" fillId="86" borderId="320" xfId="0" applyNumberFormat="1" applyFont="1" applyFill="1" applyBorder="1" applyAlignment="1">
      <alignment horizontal="center"/>
    </xf>
    <xf numFmtId="38" fontId="24" fillId="0" borderId="0" xfId="0" applyNumberFormat="1" applyFont="1" applyAlignment="1">
      <alignment horizontal="center"/>
    </xf>
    <xf numFmtId="164" fontId="25" fillId="0" borderId="2" xfId="0" applyNumberFormat="1" applyFont="1" applyBorder="1" applyAlignment="1">
      <alignment horizontal="center"/>
    </xf>
    <xf numFmtId="43" fontId="20" fillId="0" borderId="245" xfId="0" applyNumberFormat="1" applyFont="1" applyBorder="1"/>
    <xf numFmtId="43" fontId="20" fillId="0" borderId="287" xfId="789" applyNumberFormat="1" applyFont="1" applyFill="1" applyBorder="1"/>
    <xf numFmtId="172" fontId="52" fillId="0" borderId="5" xfId="135" applyNumberFormat="1" applyFont="1" applyFill="1" applyBorder="1"/>
    <xf numFmtId="172" fontId="51" fillId="0" borderId="0" xfId="3" applyNumberFormat="1" applyFont="1"/>
    <xf numFmtId="6" fontId="52" fillId="47" borderId="312" xfId="3" applyNumberFormat="1" applyFont="1" applyFill="1" applyBorder="1" applyAlignment="1">
      <alignment horizontal="center"/>
    </xf>
    <xf numFmtId="1" fontId="24" fillId="0" borderId="5" xfId="4385" applyNumberFormat="1" applyFont="1" applyBorder="1" applyAlignment="1">
      <alignment horizontal="right"/>
    </xf>
    <xf numFmtId="175" fontId="21" fillId="86" borderId="6" xfId="0" applyNumberFormat="1" applyFont="1" applyFill="1" applyBorder="1" applyAlignment="1">
      <alignment horizontal="left"/>
    </xf>
    <xf numFmtId="0" fontId="237" fillId="0" borderId="0" xfId="0" applyFont="1"/>
    <xf numFmtId="0" fontId="214" fillId="0" borderId="0" xfId="0" applyFont="1" applyAlignment="1">
      <alignment wrapText="1"/>
    </xf>
    <xf numFmtId="6" fontId="52" fillId="48" borderId="309" xfId="3" applyNumberFormat="1" applyFont="1" applyFill="1" applyBorder="1" applyAlignment="1">
      <alignment vertical="center"/>
    </xf>
    <xf numFmtId="6" fontId="52" fillId="0" borderId="5" xfId="3" applyNumberFormat="1" applyFont="1" applyBorder="1" applyAlignment="1">
      <alignment vertical="center"/>
    </xf>
    <xf numFmtId="6" fontId="52" fillId="0" borderId="287" xfId="3" applyNumberFormat="1" applyFont="1" applyBorder="1" applyAlignment="1">
      <alignment vertical="center"/>
    </xf>
    <xf numFmtId="0" fontId="212" fillId="0" borderId="0" xfId="0" applyFont="1" applyAlignment="1">
      <alignment wrapText="1" shrinkToFit="1"/>
    </xf>
    <xf numFmtId="166" fontId="24" fillId="0" borderId="287" xfId="0" applyNumberFormat="1" applyFont="1" applyBorder="1" applyAlignment="1">
      <alignment horizontal="center"/>
    </xf>
    <xf numFmtId="166" fontId="24" fillId="0" borderId="299" xfId="0" applyNumberFormat="1" applyFont="1" applyBorder="1" applyAlignment="1">
      <alignment horizontal="center"/>
    </xf>
    <xf numFmtId="166" fontId="24" fillId="0" borderId="302" xfId="0" applyNumberFormat="1" applyFont="1" applyBorder="1" applyAlignment="1">
      <alignment horizontal="center"/>
    </xf>
    <xf numFmtId="166" fontId="24" fillId="0" borderId="303" xfId="0" applyNumberFormat="1" applyFont="1" applyBorder="1" applyAlignment="1">
      <alignment horizontal="center"/>
    </xf>
    <xf numFmtId="5" fontId="24" fillId="0" borderId="287" xfId="789" applyNumberFormat="1" applyFont="1" applyBorder="1"/>
    <xf numFmtId="166" fontId="25" fillId="0" borderId="15" xfId="0" applyNumberFormat="1" applyFont="1" applyBorder="1" applyAlignment="1">
      <alignment horizontal="center"/>
    </xf>
    <xf numFmtId="3" fontId="239" fillId="0" borderId="0" xfId="0" applyNumberFormat="1" applyFont="1"/>
    <xf numFmtId="0" fontId="24" fillId="0" borderId="245" xfId="7569" applyNumberFormat="1" applyFont="1" applyFill="1" applyBorder="1"/>
    <xf numFmtId="2" fontId="99" fillId="0" borderId="287" xfId="0" applyNumberFormat="1" applyFont="1" applyBorder="1" applyAlignment="1">
      <alignment horizontal="center" vertical="center" wrapText="1"/>
    </xf>
    <xf numFmtId="14" fontId="99" fillId="0" borderId="287" xfId="0" applyNumberFormat="1" applyFont="1" applyBorder="1" applyAlignment="1">
      <alignment horizontal="center" vertical="center"/>
    </xf>
    <xf numFmtId="0" fontId="97" fillId="0" borderId="287" xfId="0" applyFont="1" applyBorder="1" applyAlignment="1">
      <alignment horizontal="center" vertical="center"/>
    </xf>
    <xf numFmtId="175" fontId="20" fillId="0" borderId="321" xfId="0" applyNumberFormat="1" applyFont="1" applyBorder="1" applyAlignment="1">
      <alignment horizontal="right"/>
    </xf>
    <xf numFmtId="3" fontId="20" fillId="0" borderId="321" xfId="0" applyNumberFormat="1" applyFont="1" applyBorder="1" applyAlignment="1">
      <alignment horizontal="right"/>
    </xf>
    <xf numFmtId="3" fontId="20" fillId="0" borderId="321" xfId="0" applyNumberFormat="1" applyFont="1" applyBorder="1"/>
    <xf numFmtId="0" fontId="20" fillId="0" borderId="321" xfId="0" applyFont="1" applyBorder="1"/>
    <xf numFmtId="0" fontId="20" fillId="0" borderId="321" xfId="0" applyFont="1" applyBorder="1" applyAlignment="1">
      <alignment horizontal="right"/>
    </xf>
    <xf numFmtId="175" fontId="20" fillId="86" borderId="321" xfId="0" applyNumberFormat="1" applyFont="1" applyFill="1" applyBorder="1" applyAlignment="1">
      <alignment horizontal="right"/>
    </xf>
    <xf numFmtId="0" fontId="24" fillId="0" borderId="321" xfId="0" applyFont="1" applyBorder="1"/>
    <xf numFmtId="175" fontId="21" fillId="86" borderId="321" xfId="0" applyNumberFormat="1" applyFont="1" applyFill="1" applyBorder="1" applyAlignment="1">
      <alignment horizontal="left"/>
    </xf>
    <xf numFmtId="0" fontId="25" fillId="0" borderId="321" xfId="0" applyFont="1" applyBorder="1"/>
    <xf numFmtId="6" fontId="24" fillId="0" borderId="321" xfId="0" applyNumberFormat="1" applyFont="1" applyBorder="1"/>
    <xf numFmtId="0" fontId="25" fillId="0" borderId="321" xfId="0" applyFont="1" applyBorder="1" applyAlignment="1">
      <alignment wrapText="1"/>
    </xf>
    <xf numFmtId="0" fontId="24" fillId="0" borderId="321" xfId="0" applyFont="1" applyBorder="1" applyAlignment="1">
      <alignment horizontal="left" indent="1"/>
    </xf>
    <xf numFmtId="0" fontId="24" fillId="0" borderId="321" xfId="0" applyFont="1" applyBorder="1" applyAlignment="1">
      <alignment horizontal="left" wrapText="1" indent="1"/>
    </xf>
    <xf numFmtId="0" fontId="25" fillId="0" borderId="321" xfId="0" applyFont="1" applyBorder="1" applyAlignment="1">
      <alignment horizontal="left" vertical="top" wrapText="1"/>
    </xf>
    <xf numFmtId="0" fontId="21" fillId="0" borderId="321" xfId="0" applyFont="1" applyBorder="1"/>
    <xf numFmtId="0" fontId="20" fillId="0" borderId="321" xfId="0" applyFont="1" applyBorder="1" applyAlignment="1">
      <alignment horizontal="left" indent="1"/>
    </xf>
    <xf numFmtId="0" fontId="20" fillId="0" borderId="321" xfId="0" applyFont="1" applyBorder="1" applyAlignment="1">
      <alignment horizontal="left" wrapText="1" indent="1"/>
    </xf>
    <xf numFmtId="0" fontId="52" fillId="0" borderId="321" xfId="3" applyFont="1" applyBorder="1" applyAlignment="1">
      <alignment horizontal="left" indent="2"/>
    </xf>
    <xf numFmtId="44" fontId="52" fillId="0" borderId="321" xfId="789" applyFont="1" applyFill="1" applyBorder="1" applyAlignment="1"/>
    <xf numFmtId="0" fontId="52" fillId="0" borderId="321" xfId="3" applyFont="1" applyBorder="1"/>
    <xf numFmtId="0" fontId="50" fillId="0" borderId="321" xfId="3" applyFont="1" applyBorder="1"/>
    <xf numFmtId="0" fontId="52" fillId="46" borderId="321" xfId="3" applyFont="1" applyFill="1" applyBorder="1"/>
    <xf numFmtId="0" fontId="51" fillId="0" borderId="321" xfId="3" applyFont="1" applyBorder="1"/>
    <xf numFmtId="6" fontId="52" fillId="47" borderId="321" xfId="3" applyNumberFormat="1" applyFont="1" applyFill="1" applyBorder="1" applyAlignment="1">
      <alignment horizontal="center"/>
    </xf>
    <xf numFmtId="0" fontId="52" fillId="0" borderId="321" xfId="3" applyFont="1" applyBorder="1" applyAlignment="1">
      <alignment horizontal="left" wrapText="1" indent="2"/>
    </xf>
    <xf numFmtId="172" fontId="52" fillId="0" borderId="321" xfId="135" applyNumberFormat="1" applyFont="1" applyFill="1" applyBorder="1"/>
    <xf numFmtId="172" fontId="51" fillId="0" borderId="321" xfId="3" applyNumberFormat="1" applyFont="1" applyBorder="1"/>
    <xf numFmtId="6" fontId="51" fillId="0" borderId="321" xfId="3" applyNumberFormat="1" applyFont="1" applyBorder="1"/>
    <xf numFmtId="8" fontId="51" fillId="0" borderId="321" xfId="3" applyNumberFormat="1" applyFont="1" applyBorder="1"/>
    <xf numFmtId="6" fontId="52" fillId="0" borderId="321" xfId="3" applyNumberFormat="1" applyFont="1" applyBorder="1"/>
    <xf numFmtId="172" fontId="52" fillId="0" borderId="321" xfId="3" applyNumberFormat="1" applyFont="1" applyBorder="1"/>
    <xf numFmtId="172" fontId="52" fillId="0" borderId="321" xfId="135" applyNumberFormat="1" applyFont="1" applyBorder="1"/>
    <xf numFmtId="0" fontId="51" fillId="0" borderId="321" xfId="3" applyFont="1" applyBorder="1" applyAlignment="1">
      <alignment wrapText="1"/>
    </xf>
    <xf numFmtId="5" fontId="120" fillId="0" borderId="245" xfId="0" applyNumberFormat="1" applyFont="1" applyBorder="1"/>
    <xf numFmtId="5" fontId="240" fillId="0" borderId="287" xfId="0" applyNumberFormat="1" applyFont="1" applyBorder="1" applyAlignment="1">
      <alignment horizontal="right"/>
    </xf>
    <xf numFmtId="5" fontId="120" fillId="0" borderId="12" xfId="0" applyNumberFormat="1" applyFont="1" applyBorder="1"/>
    <xf numFmtId="5" fontId="240" fillId="0" borderId="287" xfId="0" applyNumberFormat="1" applyFont="1" applyBorder="1"/>
    <xf numFmtId="6" fontId="23" fillId="0" borderId="287" xfId="137" applyNumberFormat="1" applyFont="1" applyBorder="1" applyAlignment="1">
      <alignment horizontal="left" vertical="center" wrapText="1"/>
    </xf>
    <xf numFmtId="172" fontId="52" fillId="0" borderId="6" xfId="3" applyNumberFormat="1" applyFont="1" applyBorder="1"/>
    <xf numFmtId="0" fontId="52" fillId="0" borderId="7" xfId="3" applyFont="1" applyBorder="1" applyAlignment="1">
      <alignment horizontal="left" indent="2"/>
    </xf>
    <xf numFmtId="6" fontId="57" fillId="0" borderId="287" xfId="3" applyNumberFormat="1" applyFont="1" applyBorder="1"/>
    <xf numFmtId="44" fontId="52" fillId="0" borderId="6" xfId="789" applyFont="1" applyFill="1" applyBorder="1" applyAlignment="1"/>
    <xf numFmtId="6" fontId="57" fillId="0" borderId="312" xfId="3" applyNumberFormat="1" applyFont="1" applyBorder="1"/>
    <xf numFmtId="6" fontId="57" fillId="0" borderId="9" xfId="3" applyNumberFormat="1" applyFont="1" applyBorder="1"/>
    <xf numFmtId="0" fontId="52" fillId="46" borderId="6" xfId="3" applyFont="1" applyFill="1" applyBorder="1"/>
    <xf numFmtId="44" fontId="24" fillId="0" borderId="0" xfId="789" applyFont="1" applyFill="1" applyBorder="1"/>
    <xf numFmtId="166" fontId="25" fillId="0" borderId="328" xfId="0" applyNumberFormat="1" applyFont="1" applyBorder="1" applyAlignment="1">
      <alignment horizontal="center" vertical="center"/>
    </xf>
    <xf numFmtId="166" fontId="25" fillId="0" borderId="159" xfId="0" applyNumberFormat="1" applyFont="1" applyBorder="1" applyAlignment="1">
      <alignment horizontal="center"/>
    </xf>
    <xf numFmtId="5" fontId="24" fillId="0" borderId="6" xfId="789" applyNumberFormat="1" applyFont="1" applyBorder="1"/>
    <xf numFmtId="172" fontId="251" fillId="0" borderId="0" xfId="135" applyNumberFormat="1" applyFont="1"/>
    <xf numFmtId="0" fontId="252" fillId="0" borderId="287" xfId="0" applyFont="1" applyBorder="1" applyAlignment="1">
      <alignment vertical="center"/>
    </xf>
    <xf numFmtId="0" fontId="252" fillId="0" borderId="287" xfId="0" applyFont="1" applyBorder="1" applyAlignment="1">
      <alignment horizontal="center" vertical="center" wrapText="1"/>
    </xf>
    <xf numFmtId="176" fontId="253" fillId="0" borderId="287" xfId="0" applyNumberFormat="1" applyFont="1" applyBorder="1" applyAlignment="1">
      <alignment horizontal="center" vertical="center"/>
    </xf>
    <xf numFmtId="0" fontId="253" fillId="0" borderId="287" xfId="0" applyFont="1" applyBorder="1" applyAlignment="1">
      <alignment horizontal="center" vertical="center" wrapText="1"/>
    </xf>
    <xf numFmtId="3" fontId="253" fillId="0" borderId="287" xfId="134" applyNumberFormat="1" applyFont="1" applyBorder="1" applyAlignment="1">
      <alignment horizontal="center" vertical="center" wrapText="1"/>
    </xf>
    <xf numFmtId="174" fontId="253" fillId="0" borderId="287" xfId="0" applyNumberFormat="1" applyFont="1" applyBorder="1" applyAlignment="1">
      <alignment horizontal="center" vertical="center" wrapText="1"/>
    </xf>
    <xf numFmtId="166" fontId="24" fillId="0" borderId="329" xfId="0" applyNumberFormat="1" applyFont="1" applyBorder="1" applyAlignment="1">
      <alignment horizontal="center"/>
    </xf>
    <xf numFmtId="166" fontId="24" fillId="0" borderId="314" xfId="0" quotePrefix="1" applyNumberFormat="1" applyFont="1" applyBorder="1" applyAlignment="1">
      <alignment horizontal="center"/>
    </xf>
    <xf numFmtId="166" fontId="24" fillId="0" borderId="301" xfId="0" applyNumberFormat="1" applyFont="1" applyBorder="1" applyAlignment="1">
      <alignment horizontal="center"/>
    </xf>
    <xf numFmtId="38" fontId="24" fillId="0" borderId="4" xfId="0" applyNumberFormat="1" applyFont="1" applyBorder="1" applyAlignment="1">
      <alignment horizontal="center"/>
    </xf>
    <xf numFmtId="164" fontId="24" fillId="0" borderId="162" xfId="0" applyNumberFormat="1" applyFont="1" applyBorder="1" applyAlignment="1">
      <alignment horizontal="center"/>
    </xf>
    <xf numFmtId="166" fontId="25" fillId="0" borderId="331" xfId="0" applyNumberFormat="1" applyFont="1" applyBorder="1" applyAlignment="1">
      <alignment horizontal="center" vertical="center"/>
    </xf>
    <xf numFmtId="166" fontId="25" fillId="0" borderId="329" xfId="0" applyNumberFormat="1" applyFont="1" applyBorder="1" applyAlignment="1">
      <alignment horizontal="center" vertical="center"/>
    </xf>
    <xf numFmtId="166" fontId="25" fillId="0" borderId="330" xfId="0" applyNumberFormat="1" applyFont="1" applyBorder="1" applyAlignment="1">
      <alignment horizontal="center" vertical="center"/>
    </xf>
    <xf numFmtId="0" fontId="254" fillId="0" borderId="287" xfId="0" applyFont="1" applyBorder="1" applyAlignment="1">
      <alignment horizontal="center" vertical="top" wrapText="1"/>
    </xf>
    <xf numFmtId="0" fontId="52" fillId="0" borderId="287" xfId="0" applyFont="1" applyBorder="1" applyAlignment="1">
      <alignment horizontal="center"/>
    </xf>
    <xf numFmtId="0" fontId="237" fillId="0" borderId="0" xfId="0" applyFont="1" applyAlignment="1">
      <alignment horizontal="left"/>
    </xf>
    <xf numFmtId="172" fontId="52" fillId="0" borderId="333" xfId="135" applyNumberFormat="1" applyFont="1" applyFill="1" applyBorder="1"/>
    <xf numFmtId="172" fontId="52" fillId="0" borderId="334" xfId="135" applyNumberFormat="1" applyFont="1" applyFill="1" applyBorder="1"/>
    <xf numFmtId="172" fontId="52" fillId="0" borderId="6" xfId="135" applyNumberFormat="1" applyFont="1" applyBorder="1"/>
    <xf numFmtId="172" fontId="52" fillId="0" borderId="6" xfId="135" applyNumberFormat="1" applyFont="1" applyFill="1" applyBorder="1"/>
    <xf numFmtId="172" fontId="251" fillId="0" borderId="6" xfId="135" applyNumberFormat="1" applyFont="1" applyBorder="1"/>
    <xf numFmtId="172" fontId="52" fillId="23" borderId="332" xfId="3" applyNumberFormat="1" applyFont="1" applyFill="1" applyBorder="1"/>
    <xf numFmtId="18" fontId="254" fillId="0" borderId="0" xfId="0" applyNumberFormat="1" applyFont="1" applyAlignment="1">
      <alignment horizontal="center" vertical="center" wrapText="1"/>
    </xf>
    <xf numFmtId="18" fontId="254" fillId="0" borderId="332" xfId="0" applyNumberFormat="1" applyFont="1" applyBorder="1" applyAlignment="1">
      <alignment horizontal="center" vertical="center" wrapText="1"/>
    </xf>
    <xf numFmtId="0" fontId="52" fillId="0" borderId="332" xfId="0" applyFont="1" applyBorder="1" applyAlignment="1">
      <alignment horizontal="center" vertical="center"/>
    </xf>
    <xf numFmtId="0" fontId="252" fillId="0" borderId="332" xfId="0" applyFont="1" applyBorder="1" applyAlignment="1">
      <alignment horizontal="center" vertical="center" wrapText="1"/>
    </xf>
    <xf numFmtId="176" fontId="253" fillId="0" borderId="332" xfId="0" applyNumberFormat="1" applyFont="1" applyBorder="1" applyAlignment="1">
      <alignment horizontal="center" vertical="center"/>
    </xf>
    <xf numFmtId="0" fontId="99" fillId="0" borderId="332" xfId="0" applyFont="1" applyBorder="1" applyAlignment="1">
      <alignment horizontal="center" vertical="center" wrapText="1"/>
    </xf>
    <xf numFmtId="166" fontId="99" fillId="0" borderId="332" xfId="0" applyNumberFormat="1" applyFont="1" applyBorder="1" applyAlignment="1">
      <alignment horizontal="center" vertical="center" wrapText="1"/>
    </xf>
    <xf numFmtId="0" fontId="254" fillId="0" borderId="332" xfId="0" applyFont="1" applyBorder="1" applyAlignment="1">
      <alignment horizontal="center" vertical="center" wrapText="1"/>
    </xf>
    <xf numFmtId="3" fontId="52" fillId="0" borderId="332" xfId="0" applyNumberFormat="1" applyFont="1" applyBorder="1" applyAlignment="1">
      <alignment horizontal="center" vertical="center"/>
    </xf>
    <xf numFmtId="0" fontId="252" fillId="0" borderId="332" xfId="0" applyFont="1" applyBorder="1" applyAlignment="1">
      <alignment vertical="center"/>
    </xf>
    <xf numFmtId="176" fontId="97" fillId="0" borderId="332" xfId="0" applyNumberFormat="1" applyFont="1" applyBorder="1" applyAlignment="1">
      <alignment horizontal="center" vertical="center"/>
    </xf>
    <xf numFmtId="0" fontId="97" fillId="0" borderId="332" xfId="0" applyFont="1" applyBorder="1" applyAlignment="1">
      <alignment horizontal="center" vertical="center" wrapText="1"/>
    </xf>
    <xf numFmtId="3" fontId="97" fillId="0" borderId="332" xfId="134" applyNumberFormat="1" applyFont="1" applyBorder="1" applyAlignment="1">
      <alignment horizontal="center" vertical="center" wrapText="1"/>
    </xf>
    <xf numFmtId="174" fontId="97" fillId="0" borderId="332" xfId="0" applyNumberFormat="1" applyFont="1" applyBorder="1" applyAlignment="1">
      <alignment horizontal="center" vertical="center" wrapText="1"/>
    </xf>
    <xf numFmtId="0" fontId="99" fillId="0" borderId="332" xfId="0" applyFont="1" applyBorder="1" applyAlignment="1">
      <alignment vertical="center"/>
    </xf>
    <xf numFmtId="0" fontId="233" fillId="0" borderId="0" xfId="0" applyFont="1" applyAlignment="1">
      <alignment horizontal="center" vertical="center"/>
    </xf>
    <xf numFmtId="0" fontId="233" fillId="0" borderId="332" xfId="0" applyFont="1" applyBorder="1" applyAlignment="1">
      <alignment horizontal="center" vertical="center" wrapText="1"/>
    </xf>
    <xf numFmtId="6" fontId="24" fillId="0" borderId="332" xfId="0" applyNumberFormat="1" applyFont="1" applyBorder="1"/>
    <xf numFmtId="166" fontId="24" fillId="0" borderId="314" xfId="0" quotePrefix="1" applyNumberFormat="1" applyFont="1" applyBorder="1" applyAlignment="1">
      <alignment horizontal="center" vertical="center"/>
    </xf>
    <xf numFmtId="166" fontId="24" fillId="0" borderId="287" xfId="0" applyNumberFormat="1" applyFont="1" applyBorder="1" applyAlignment="1">
      <alignment horizontal="center" vertical="center"/>
    </xf>
    <xf numFmtId="166" fontId="24" fillId="0" borderId="299" xfId="0" applyNumberFormat="1" applyFont="1" applyBorder="1" applyAlignment="1">
      <alignment horizontal="center" vertical="center"/>
    </xf>
    <xf numFmtId="166" fontId="24" fillId="0" borderId="301" xfId="0" applyNumberFormat="1" applyFont="1" applyBorder="1" applyAlignment="1">
      <alignment horizontal="center" vertical="center"/>
    </xf>
    <xf numFmtId="166" fontId="24" fillId="0" borderId="302" xfId="0" applyNumberFormat="1" applyFont="1" applyBorder="1" applyAlignment="1">
      <alignment horizontal="center" vertical="center"/>
    </xf>
    <xf numFmtId="166" fontId="24" fillId="0" borderId="303" xfId="0" applyNumberFormat="1" applyFont="1" applyBorder="1" applyAlignment="1">
      <alignment horizontal="center" vertical="center"/>
    </xf>
    <xf numFmtId="38" fontId="24" fillId="0" borderId="4" xfId="0" applyNumberFormat="1" applyFont="1" applyBorder="1" applyAlignment="1">
      <alignment horizontal="center" vertical="center"/>
    </xf>
    <xf numFmtId="38" fontId="24" fillId="0" borderId="9" xfId="0" applyNumberFormat="1" applyFont="1" applyBorder="1" applyAlignment="1">
      <alignment horizontal="center" vertical="center"/>
    </xf>
    <xf numFmtId="164" fontId="24" fillId="0" borderId="162" xfId="0" applyNumberFormat="1" applyFont="1" applyBorder="1" applyAlignment="1">
      <alignment horizontal="center" vertical="center"/>
    </xf>
    <xf numFmtId="166" fontId="25" fillId="0" borderId="301" xfId="0" applyNumberFormat="1" applyFont="1" applyBorder="1" applyAlignment="1">
      <alignment horizontal="center" vertical="center"/>
    </xf>
    <xf numFmtId="166" fontId="25" fillId="0" borderId="302" xfId="0" applyNumberFormat="1" applyFont="1" applyBorder="1" applyAlignment="1">
      <alignment horizontal="center" vertical="center"/>
    </xf>
    <xf numFmtId="166" fontId="24" fillId="0" borderId="335" xfId="0" quotePrefix="1" applyNumberFormat="1" applyFont="1" applyBorder="1" applyAlignment="1">
      <alignment horizontal="center" vertical="center"/>
    </xf>
    <xf numFmtId="166" fontId="24" fillId="0" borderId="332" xfId="0" applyNumberFormat="1" applyFont="1" applyBorder="1" applyAlignment="1">
      <alignment horizontal="center" vertical="center"/>
    </xf>
    <xf numFmtId="166" fontId="24" fillId="0" borderId="336" xfId="0" applyNumberFormat="1" applyFont="1" applyBorder="1" applyAlignment="1">
      <alignment horizontal="center" vertical="center"/>
    </xf>
    <xf numFmtId="166" fontId="24" fillId="0" borderId="331" xfId="0" applyNumberFormat="1" applyFont="1" applyBorder="1" applyAlignment="1">
      <alignment horizontal="center" vertical="center"/>
    </xf>
    <xf numFmtId="166" fontId="24" fillId="0" borderId="329" xfId="0" applyNumberFormat="1" applyFont="1" applyBorder="1" applyAlignment="1">
      <alignment horizontal="center" vertical="center"/>
    </xf>
    <xf numFmtId="166" fontId="24" fillId="0" borderId="330" xfId="0" applyNumberFormat="1" applyFont="1" applyBorder="1" applyAlignment="1">
      <alignment horizontal="center" vertical="center"/>
    </xf>
    <xf numFmtId="172" fontId="251" fillId="0" borderId="333" xfId="135" applyNumberFormat="1" applyFont="1" applyBorder="1"/>
    <xf numFmtId="3" fontId="97" fillId="0" borderId="332" xfId="134" applyNumberFormat="1" applyFont="1" applyFill="1" applyBorder="1" applyAlignment="1">
      <alignment horizontal="center" vertical="center" wrapText="1"/>
    </xf>
    <xf numFmtId="0" fontId="52" fillId="0" borderId="0" xfId="0" applyFont="1" applyAlignment="1">
      <alignment horizontal="center"/>
    </xf>
    <xf numFmtId="2" fontId="99" fillId="0" borderId="332" xfId="0" applyNumberFormat="1" applyFont="1" applyBorder="1" applyAlignment="1">
      <alignment horizontal="center" vertical="center" wrapText="1"/>
    </xf>
    <xf numFmtId="14" fontId="99" fillId="0" borderId="332" xfId="0" applyNumberFormat="1" applyFont="1" applyBorder="1" applyAlignment="1">
      <alignment horizontal="center" vertical="center"/>
    </xf>
    <xf numFmtId="0" fontId="99" fillId="0" borderId="332" xfId="134" applyNumberFormat="1" applyFont="1" applyFill="1" applyBorder="1" applyAlignment="1">
      <alignment horizontal="center" vertical="center" wrapText="1"/>
    </xf>
    <xf numFmtId="0" fontId="97" fillId="0" borderId="332" xfId="0" applyFont="1" applyBorder="1" applyAlignment="1">
      <alignment horizontal="center" vertical="center"/>
    </xf>
    <xf numFmtId="0" fontId="52" fillId="0" borderId="9" xfId="0" applyFont="1" applyBorder="1" applyAlignment="1">
      <alignment horizontal="center" vertical="center"/>
    </xf>
    <xf numFmtId="0" fontId="99" fillId="0" borderId="9" xfId="134" applyNumberFormat="1" applyFont="1" applyFill="1" applyBorder="1" applyAlignment="1">
      <alignment horizontal="center" vertical="center" wrapText="1"/>
    </xf>
    <xf numFmtId="0" fontId="254" fillId="0" borderId="338" xfId="0" applyFont="1" applyBorder="1" applyAlignment="1">
      <alignment horizontal="center" vertical="center"/>
    </xf>
    <xf numFmtId="18" fontId="254" fillId="0" borderId="337" xfId="0" applyNumberFormat="1" applyFont="1" applyBorder="1" applyAlignment="1">
      <alignment horizontal="center" vertical="center" wrapText="1"/>
    </xf>
    <xf numFmtId="0" fontId="254" fillId="0" borderId="332" xfId="0" applyFont="1" applyBorder="1" applyAlignment="1">
      <alignment horizontal="center" vertical="top" wrapText="1"/>
    </xf>
    <xf numFmtId="3" fontId="52" fillId="0" borderId="332" xfId="2535" applyNumberFormat="1" applyFont="1" applyFill="1" applyBorder="1" applyAlignment="1">
      <alignment horizontal="center" vertical="center"/>
    </xf>
    <xf numFmtId="6" fontId="24" fillId="0" borderId="333" xfId="0" applyNumberFormat="1" applyFont="1" applyBorder="1"/>
    <xf numFmtId="172" fontId="251" fillId="0" borderId="5" xfId="135" applyNumberFormat="1" applyFont="1" applyBorder="1"/>
    <xf numFmtId="172" fontId="251" fillId="0" borderId="334" xfId="135" applyNumberFormat="1" applyFont="1" applyBorder="1"/>
    <xf numFmtId="3" fontId="52" fillId="0" borderId="0" xfId="3" applyNumberFormat="1" applyFont="1"/>
    <xf numFmtId="0" fontId="60" fillId="0" borderId="0" xfId="0" applyFont="1" applyAlignment="1">
      <alignment horizontal="right" wrapText="1"/>
    </xf>
    <xf numFmtId="0" fontId="227" fillId="0" borderId="0" xfId="0" applyFont="1" applyAlignment="1">
      <alignment horizontal="right" wrapText="1"/>
    </xf>
    <xf numFmtId="0" fontId="46" fillId="0" borderId="0" xfId="2" applyFont="1" applyFill="1" applyBorder="1" applyAlignment="1" applyProtection="1">
      <alignment wrapText="1"/>
    </xf>
    <xf numFmtId="0" fontId="49" fillId="0" borderId="0" xfId="0" applyFont="1" applyAlignment="1">
      <alignment horizontal="left" vertical="center" wrapText="1"/>
    </xf>
    <xf numFmtId="0" fontId="20" fillId="0" borderId="0" xfId="0" applyFont="1" applyAlignment="1">
      <alignment horizontal="left" vertical="center" wrapText="1"/>
    </xf>
    <xf numFmtId="0" fontId="238" fillId="0" borderId="0" xfId="0" applyFont="1" applyAlignment="1">
      <alignment horizontal="left"/>
    </xf>
    <xf numFmtId="0" fontId="212" fillId="0" borderId="0" xfId="0" applyFont="1" applyAlignment="1">
      <alignment wrapText="1"/>
    </xf>
    <xf numFmtId="0" fontId="216" fillId="0" borderId="0" xfId="0" applyFont="1" applyAlignment="1">
      <alignment horizontal="left" wrapText="1" shrinkToFit="1"/>
    </xf>
    <xf numFmtId="0" fontId="214" fillId="0" borderId="0" xfId="0" applyFont="1" applyAlignment="1">
      <alignment horizontal="left" wrapText="1" shrinkToFit="1"/>
    </xf>
    <xf numFmtId="0" fontId="21" fillId="0" borderId="309" xfId="0" applyFont="1" applyBorder="1" applyAlignment="1">
      <alignment horizontal="center"/>
    </xf>
    <xf numFmtId="0" fontId="21" fillId="0" borderId="310" xfId="0" applyFont="1" applyBorder="1" applyAlignment="1">
      <alignment horizontal="center"/>
    </xf>
    <xf numFmtId="0" fontId="21" fillId="0" borderId="311" xfId="0" applyFont="1" applyBorder="1" applyAlignment="1">
      <alignment horizontal="center"/>
    </xf>
    <xf numFmtId="0" fontId="212" fillId="0" borderId="0" xfId="0" applyFont="1" applyAlignment="1">
      <alignment horizontal="left" wrapText="1" shrinkToFit="1"/>
    </xf>
    <xf numFmtId="0" fontId="212" fillId="0" borderId="0" xfId="0" applyFont="1" applyAlignment="1">
      <alignment wrapText="1" shrinkToFit="1"/>
    </xf>
    <xf numFmtId="0" fontId="20" fillId="0" borderId="0" xfId="0" applyFont="1" applyAlignment="1">
      <alignment wrapText="1"/>
    </xf>
    <xf numFmtId="0" fontId="18" fillId="0" borderId="0" xfId="0" applyFont="1" applyAlignment="1">
      <alignment wrapText="1"/>
    </xf>
    <xf numFmtId="0" fontId="21" fillId="0" borderId="0" xfId="0" applyFont="1"/>
    <xf numFmtId="0" fontId="20" fillId="0" borderId="0" xfId="0" applyFont="1"/>
    <xf numFmtId="0" fontId="21" fillId="0" borderId="312" xfId="0" applyFont="1" applyBorder="1" applyAlignment="1">
      <alignment horizontal="center" vertical="center"/>
    </xf>
    <xf numFmtId="0" fontId="21" fillId="0" borderId="9" xfId="0" applyFont="1" applyBorder="1" applyAlignment="1">
      <alignment horizontal="center" vertical="center"/>
    </xf>
    <xf numFmtId="0" fontId="20" fillId="0" borderId="316" xfId="0" applyFont="1" applyBorder="1" applyAlignment="1">
      <alignment vertical="top" wrapText="1"/>
    </xf>
    <xf numFmtId="0" fontId="21" fillId="0" borderId="287" xfId="0" applyFont="1" applyBorder="1" applyAlignment="1">
      <alignment horizontal="center"/>
    </xf>
    <xf numFmtId="0" fontId="21" fillId="0" borderId="312"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312" xfId="4385" applyFont="1" applyBorder="1" applyAlignment="1">
      <alignment horizontal="left" vertical="center" wrapText="1"/>
    </xf>
    <xf numFmtId="0" fontId="20" fillId="0" borderId="245" xfId="4385" applyFont="1" applyBorder="1" applyAlignment="1">
      <alignment horizontal="left" vertical="center" wrapText="1"/>
    </xf>
    <xf numFmtId="0" fontId="20" fillId="0" borderId="9" xfId="4385" applyFont="1" applyBorder="1" applyAlignment="1">
      <alignment horizontal="left" vertical="center" wrapText="1"/>
    </xf>
    <xf numFmtId="0" fontId="20" fillId="0" borderId="312" xfId="4385" applyFont="1" applyBorder="1" applyAlignment="1">
      <alignment horizontal="center" vertical="center" wrapText="1"/>
    </xf>
    <xf numFmtId="0" fontId="20" fillId="0" borderId="9" xfId="4385" applyFont="1" applyBorder="1" applyAlignment="1">
      <alignment horizontal="center" vertical="center" wrapText="1"/>
    </xf>
    <xf numFmtId="0" fontId="237" fillId="0" borderId="0" xfId="0" applyFont="1" applyAlignment="1">
      <alignment horizontal="left"/>
    </xf>
    <xf numFmtId="0" fontId="213" fillId="0" borderId="0" xfId="0" applyFont="1" applyAlignment="1">
      <alignment horizontal="left" vertical="center" wrapText="1"/>
    </xf>
    <xf numFmtId="0" fontId="215" fillId="0" borderId="0" xfId="0" applyFont="1" applyAlignment="1">
      <alignment vertical="center" wrapText="1"/>
    </xf>
    <xf numFmtId="0" fontId="20" fillId="0" borderId="0" xfId="0" applyFont="1" applyAlignment="1">
      <alignment horizontal="left" vertical="top" wrapText="1"/>
    </xf>
    <xf numFmtId="0" fontId="21" fillId="0" borderId="312" xfId="0" applyFont="1" applyBorder="1" applyAlignment="1">
      <alignment horizontal="left" vertical="center"/>
    </xf>
    <xf numFmtId="0" fontId="21" fillId="0" borderId="9" xfId="0" applyFont="1" applyBorder="1" applyAlignment="1">
      <alignment horizontal="left" vertical="center"/>
    </xf>
    <xf numFmtId="0" fontId="25" fillId="0" borderId="163" xfId="0" applyFont="1" applyBorder="1" applyAlignment="1">
      <alignment horizontal="center"/>
    </xf>
    <xf numFmtId="0" fontId="25" fillId="0" borderId="23" xfId="0" applyFont="1" applyBorder="1" applyAlignment="1">
      <alignment horizontal="center"/>
    </xf>
    <xf numFmtId="0" fontId="25" fillId="0" borderId="164" xfId="0" applyFont="1" applyBorder="1" applyAlignment="1">
      <alignment horizontal="center"/>
    </xf>
    <xf numFmtId="0" fontId="216" fillId="0" borderId="0" xfId="0" applyFont="1"/>
    <xf numFmtId="0" fontId="216" fillId="0" borderId="0" xfId="0" applyFont="1" applyAlignment="1">
      <alignment wrapText="1"/>
    </xf>
    <xf numFmtId="0" fontId="24" fillId="0" borderId="0" xfId="0" quotePrefix="1" applyFont="1" applyAlignment="1">
      <alignment wrapText="1"/>
    </xf>
    <xf numFmtId="0" fontId="212" fillId="0" borderId="0" xfId="0" quotePrefix="1" applyFont="1" applyAlignment="1">
      <alignment vertical="top"/>
    </xf>
    <xf numFmtId="0" fontId="0" fillId="0" borderId="0" xfId="0"/>
    <xf numFmtId="0" fontId="26" fillId="0" borderId="0" xfId="0" quotePrefix="1" applyFont="1" applyAlignment="1">
      <alignment wrapText="1"/>
    </xf>
    <xf numFmtId="0" fontId="212" fillId="0" borderId="0" xfId="0" quotePrefix="1" applyFont="1" applyAlignment="1">
      <alignment wrapText="1"/>
    </xf>
    <xf numFmtId="0" fontId="216" fillId="0" borderId="0" xfId="0" quotePrefix="1" applyFont="1" applyAlignment="1">
      <alignment wrapText="1"/>
    </xf>
    <xf numFmtId="0" fontId="216" fillId="0" borderId="0" xfId="0" quotePrefix="1" applyFont="1" applyAlignment="1">
      <alignment horizontal="left" vertical="center" wrapText="1"/>
    </xf>
    <xf numFmtId="0" fontId="216" fillId="0" borderId="0" xfId="0" applyFont="1" applyAlignment="1">
      <alignment horizontal="left" vertical="center" wrapText="1"/>
    </xf>
    <xf numFmtId="0" fontId="212" fillId="0" borderId="0" xfId="0" quotePrefix="1" applyFont="1"/>
    <xf numFmtId="0" fontId="212" fillId="0" borderId="0" xfId="0" applyFont="1"/>
    <xf numFmtId="0" fontId="212" fillId="0" borderId="0" xfId="0" quotePrefix="1" applyFont="1" applyAlignment="1">
      <alignment vertical="top" wrapText="1"/>
    </xf>
    <xf numFmtId="0" fontId="214" fillId="0" borderId="0" xfId="0" applyFont="1" applyAlignment="1">
      <alignment vertical="top" wrapText="1"/>
    </xf>
    <xf numFmtId="37" fontId="24" fillId="0" borderId="0" xfId="0" quotePrefix="1" applyNumberFormat="1" applyFont="1" applyAlignment="1">
      <alignment wrapText="1"/>
    </xf>
    <xf numFmtId="0" fontId="212" fillId="0" borderId="0" xfId="0" applyFont="1" applyAlignment="1">
      <alignment vertical="top" wrapText="1"/>
    </xf>
    <xf numFmtId="0" fontId="212" fillId="0" borderId="0" xfId="0" applyFont="1" applyAlignment="1">
      <alignment vertical="center" wrapText="1" shrinkToFit="1"/>
    </xf>
    <xf numFmtId="0" fontId="212" fillId="0" borderId="0" xfId="0" applyFont="1" applyAlignment="1">
      <alignment horizontal="left" vertical="top" wrapText="1"/>
    </xf>
    <xf numFmtId="0" fontId="214" fillId="0" borderId="0" xfId="0" applyFont="1" applyAlignment="1">
      <alignment wrapText="1"/>
    </xf>
    <xf numFmtId="0" fontId="212" fillId="0" borderId="0" xfId="0" applyFont="1" applyAlignment="1">
      <alignment horizontal="left" wrapText="1"/>
    </xf>
    <xf numFmtId="3" fontId="22" fillId="0" borderId="0" xfId="134" applyNumberFormat="1" applyFont="1" applyFill="1" applyBorder="1" applyAlignment="1">
      <alignment horizontal="left" vertical="center" wrapText="1"/>
    </xf>
    <xf numFmtId="0" fontId="50" fillId="23" borderId="309" xfId="3" quotePrefix="1" applyFont="1" applyFill="1" applyBorder="1" applyAlignment="1">
      <alignment horizontal="center"/>
    </xf>
    <xf numFmtId="0" fontId="50" fillId="23" borderId="310" xfId="3" quotePrefix="1" applyFont="1" applyFill="1" applyBorder="1" applyAlignment="1">
      <alignment horizontal="center"/>
    </xf>
    <xf numFmtId="0" fontId="50" fillId="23" borderId="311" xfId="3" quotePrefix="1" applyFont="1" applyFill="1" applyBorder="1" applyAlignment="1">
      <alignment horizontal="center"/>
    </xf>
    <xf numFmtId="0" fontId="51" fillId="0" borderId="317" xfId="3" applyFont="1" applyBorder="1" applyAlignment="1">
      <alignment horizontal="center" vertical="center" wrapText="1"/>
    </xf>
    <xf numFmtId="0" fontId="51" fillId="0" borderId="7" xfId="3" applyFont="1" applyBorder="1" applyAlignment="1">
      <alignment horizontal="center" vertical="center" wrapText="1"/>
    </xf>
    <xf numFmtId="0" fontId="51" fillId="0" borderId="312" xfId="3" applyFont="1" applyBorder="1" applyAlignment="1">
      <alignment horizontal="center" vertical="center" wrapText="1"/>
    </xf>
    <xf numFmtId="0" fontId="51" fillId="0" borderId="9" xfId="3" applyFont="1" applyBorder="1" applyAlignment="1">
      <alignment horizontal="center" vertical="center" wrapText="1"/>
    </xf>
    <xf numFmtId="172" fontId="52" fillId="0" borderId="245" xfId="3" applyNumberFormat="1" applyFont="1" applyBorder="1" applyAlignment="1">
      <alignment horizontal="center" vertical="center"/>
    </xf>
    <xf numFmtId="6" fontId="52" fillId="47" borderId="0" xfId="3" applyNumberFormat="1" applyFont="1" applyFill="1" applyAlignment="1">
      <alignment horizontal="center"/>
    </xf>
    <xf numFmtId="6" fontId="52" fillId="47" borderId="5" xfId="3" applyNumberFormat="1" applyFont="1" applyFill="1" applyBorder="1" applyAlignment="1">
      <alignment horizontal="center"/>
    </xf>
    <xf numFmtId="6" fontId="20" fillId="47" borderId="0" xfId="3" applyNumberFormat="1" applyFill="1" applyAlignment="1">
      <alignment horizontal="right"/>
    </xf>
    <xf numFmtId="172" fontId="52" fillId="0" borderId="312" xfId="3" applyNumberFormat="1" applyFont="1" applyBorder="1" applyAlignment="1">
      <alignment horizontal="center" vertical="center"/>
    </xf>
    <xf numFmtId="0" fontId="55" fillId="0" borderId="0" xfId="137" applyFont="1" applyAlignment="1">
      <alignment wrapText="1"/>
    </xf>
    <xf numFmtId="0" fontId="0" fillId="0" borderId="0" xfId="0" applyAlignment="1">
      <alignment wrapText="1"/>
    </xf>
    <xf numFmtId="166" fontId="99" fillId="150" borderId="287" xfId="0" applyNumberFormat="1" applyFont="1" applyFill="1" applyBorder="1" applyAlignment="1">
      <alignment horizontal="center" vertical="center" wrapText="1"/>
    </xf>
  </cellXfs>
  <cellStyles count="25565">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APBorder" xfId="25553" xr:uid="{85F7E17D-5243-400C-B6E9-4B1B0D282994}"/>
    <cellStyle name="SAPDataCell" xfId="25535" xr:uid="{FFBA58A7-60C5-45E8-9962-195DDCDBABD4}"/>
    <cellStyle name="SAPDataRemoved" xfId="25562" xr:uid="{F156E1F3-6546-4EC5-B645-C6B9E1F87A9F}"/>
    <cellStyle name="SAPDataTotalCell" xfId="25536" xr:uid="{5DBD4572-BC7C-4E3D-A2B1-8B756382D90A}"/>
    <cellStyle name="SAPDimensionCell" xfId="25534" xr:uid="{A1B21EDF-133C-457F-BB5B-5C520B57D8F8}"/>
    <cellStyle name="SAPEditableDataCell" xfId="25538" xr:uid="{FACDA03F-EE4F-4F83-A6A8-541B99AA0485}"/>
    <cellStyle name="SAPEditableDataTotalCell" xfId="25541" xr:uid="{A9269AA8-B610-4ECC-A1DF-C1071B08893F}"/>
    <cellStyle name="SAPEmphasized" xfId="25537" xr:uid="{63DABD8A-DF44-4B9A-B796-6C75C1B6E4A9}"/>
    <cellStyle name="SAPError" xfId="25563" xr:uid="{4740861B-2352-4517-885D-61E57CE312A3}"/>
    <cellStyle name="SAPExceptionLevel1" xfId="25544" xr:uid="{B962DE98-AEEC-49F2-A635-2C81B2226774}"/>
    <cellStyle name="SAPExceptionLevel2" xfId="25545" xr:uid="{B69C2A31-55DC-4304-9B3F-48E55A4DEE7E}"/>
    <cellStyle name="SAPExceptionLevel3" xfId="25546" xr:uid="{AE89B7DC-F4B3-4DE9-9676-82C74803BBDC}"/>
    <cellStyle name="SAPExceptionLevel4" xfId="25547" xr:uid="{D5EF9856-0930-4AF2-9FBC-10D597BC9D6F}"/>
    <cellStyle name="SAPExceptionLevel5" xfId="25548" xr:uid="{387E7044-EA57-4EBD-BF99-3BFD0920FC2A}"/>
    <cellStyle name="SAPExceptionLevel6" xfId="25549" xr:uid="{9D99F7A9-90FB-480B-B2E0-481A080C4FC6}"/>
    <cellStyle name="SAPExceptionLevel7" xfId="25550" xr:uid="{DDC6B23D-27E0-428A-9D78-C60BB05AD9FE}"/>
    <cellStyle name="SAPExceptionLevel8" xfId="25551" xr:uid="{1E410A83-9122-483D-9932-785C89631370}"/>
    <cellStyle name="SAPExceptionLevel9" xfId="25552" xr:uid="{77AD1853-809E-4F52-999B-E48DF719B693}"/>
    <cellStyle name="SAPGroupingFillCell" xfId="25561" xr:uid="{93A5F08A-07F7-414E-BCA1-EEA0B3C80359}"/>
    <cellStyle name="SAPHierarchyCell0" xfId="25556" xr:uid="{BA90381F-ACEA-4B2F-8578-02FD9999AB59}"/>
    <cellStyle name="SAPHierarchyCell1" xfId="25557" xr:uid="{F4421DD4-9D43-46E1-884A-789C6BCBA9E2}"/>
    <cellStyle name="SAPHierarchyCell2" xfId="25558" xr:uid="{5A0C2B6F-774D-4D9C-8F99-A38474D59B91}"/>
    <cellStyle name="SAPHierarchyCell3" xfId="25559" xr:uid="{8FE634EA-E9C8-48B6-8292-1AEB2109EC82}"/>
    <cellStyle name="SAPHierarchyCell4" xfId="25560" xr:uid="{C9C0E8FE-2343-429B-8CC7-9F0EEAD1857D}"/>
    <cellStyle name="SAPLockedDataCell" xfId="25540" xr:uid="{B3CF9D2C-CECA-4728-A4E1-6F88D321AA01}"/>
    <cellStyle name="SAPLockedDataTotalCell" xfId="25543" xr:uid="{9B74F200-1DA2-489E-9103-357552A06266}"/>
    <cellStyle name="SAPMemberCell" xfId="25554" xr:uid="{AF68983F-5772-4731-9D61-C30D895EFED2}"/>
    <cellStyle name="SAPMemberTotalCell" xfId="25555" xr:uid="{15FD2111-AD52-4A5F-A2A3-9E5F25811363}"/>
    <cellStyle name="SAPMessageText" xfId="25564" xr:uid="{B52DA7AB-E74D-49FB-B916-34A9BD930885}"/>
    <cellStyle name="SAPReadonlyDataCell" xfId="25539" xr:uid="{075648F8-C019-44C2-9CBA-D4ED54962C6D}"/>
    <cellStyle name="SAPReadonlyDataTotalCell" xfId="25542" xr:uid="{1FD66B4B-6A09-4FC0-B854-548638E724E1}"/>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38</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rattle_L%20Fix_%20Enrollment%20Fcst%20portfolio%201-in-2%20All_8July09.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4.3276623750069777E-2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row r="30">
          <cell r="E30">
            <v>6</v>
          </cell>
        </row>
        <row r="42">
          <cell r="E42">
            <v>412000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7.6700000000000004E-2</v>
          </cell>
        </row>
        <row r="27">
          <cell r="C27">
            <v>-0.1</v>
          </cell>
        </row>
        <row r="28">
          <cell r="C28">
            <v>1</v>
          </cell>
          <cell r="I28">
            <v>0.15</v>
          </cell>
        </row>
        <row r="52">
          <cell r="M52" t="str">
            <v>T&amp;D</v>
          </cell>
        </row>
        <row r="53">
          <cell r="M53" t="str">
            <v>D Only</v>
          </cell>
        </row>
        <row r="54">
          <cell r="M54" t="str">
            <v>User Input</v>
          </cell>
        </row>
        <row r="56">
          <cell r="I56">
            <v>0.92876381536175356</v>
          </cell>
          <cell r="J56">
            <v>0.86260222472532133</v>
          </cell>
          <cell r="K56">
            <v>0.80115373337542617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v>0</v>
          </cell>
          <cell r="P33">
            <v>0</v>
          </cell>
        </row>
        <row r="34">
          <cell r="N34">
            <v>0</v>
          </cell>
          <cell r="P34">
            <v>0</v>
          </cell>
        </row>
        <row r="35">
          <cell r="N35">
            <v>0</v>
          </cell>
          <cell r="P35">
            <v>0</v>
          </cell>
        </row>
        <row r="36">
          <cell r="N36">
            <v>0</v>
          </cell>
          <cell r="P36">
            <v>0</v>
          </cell>
        </row>
        <row r="37">
          <cell r="N37">
            <v>0</v>
          </cell>
          <cell r="P37">
            <v>0</v>
          </cell>
        </row>
        <row r="38">
          <cell r="N38">
            <v>0</v>
          </cell>
          <cell r="P38">
            <v>0</v>
          </cell>
        </row>
        <row r="39">
          <cell r="N39">
            <v>0</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v>0</v>
          </cell>
          <cell r="P46">
            <v>0</v>
          </cell>
        </row>
        <row r="47">
          <cell r="N47">
            <v>0</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v>0</v>
          </cell>
          <cell r="P79">
            <v>0</v>
          </cell>
        </row>
        <row r="80">
          <cell r="N80" t="str">
            <v>TRANSCONTINENTAL DIRECT USA IN</v>
          </cell>
          <cell r="P80">
            <v>165430</v>
          </cell>
        </row>
        <row r="81">
          <cell r="N81" t="str">
            <v>US POSTMASTER</v>
          </cell>
          <cell r="P81">
            <v>0</v>
          </cell>
        </row>
        <row r="82">
          <cell r="N82">
            <v>0</v>
          </cell>
          <cell r="P82">
            <v>0</v>
          </cell>
        </row>
        <row r="83">
          <cell r="N83">
            <v>0</v>
          </cell>
          <cell r="P83">
            <v>0</v>
          </cell>
        </row>
        <row r="84">
          <cell r="N84">
            <v>0</v>
          </cell>
          <cell r="P84">
            <v>8</v>
          </cell>
        </row>
        <row r="85">
          <cell r="N85">
            <v>0</v>
          </cell>
          <cell r="P85">
            <v>0</v>
          </cell>
        </row>
        <row r="86">
          <cell r="N86">
            <v>0</v>
          </cell>
          <cell r="P86">
            <v>0</v>
          </cell>
        </row>
        <row r="87">
          <cell r="N87">
            <v>0</v>
          </cell>
          <cell r="P87">
            <v>0</v>
          </cell>
        </row>
        <row r="88">
          <cell r="N88">
            <v>0</v>
          </cell>
          <cell r="P88">
            <v>0</v>
          </cell>
        </row>
        <row r="89">
          <cell r="N89">
            <v>0</v>
          </cell>
          <cell r="P89">
            <v>1</v>
          </cell>
        </row>
        <row r="90">
          <cell r="N90">
            <v>0</v>
          </cell>
          <cell r="P90">
            <v>1</v>
          </cell>
        </row>
        <row r="91">
          <cell r="N91">
            <v>0</v>
          </cell>
          <cell r="P91">
            <v>1</v>
          </cell>
        </row>
        <row r="92">
          <cell r="N92">
            <v>0</v>
          </cell>
          <cell r="P92">
            <v>1</v>
          </cell>
        </row>
        <row r="93">
          <cell r="N93">
            <v>0</v>
          </cell>
          <cell r="P93">
            <v>1</v>
          </cell>
        </row>
        <row r="94">
          <cell r="N94">
            <v>0</v>
          </cell>
          <cell r="P94">
            <v>1</v>
          </cell>
        </row>
        <row r="95">
          <cell r="N95">
            <v>0</v>
          </cell>
          <cell r="P95">
            <v>1</v>
          </cell>
        </row>
        <row r="96">
          <cell r="N96">
            <v>0</v>
          </cell>
          <cell r="P96">
            <v>1</v>
          </cell>
        </row>
        <row r="97">
          <cell r="N97">
            <v>0</v>
          </cell>
          <cell r="P97">
            <v>2</v>
          </cell>
        </row>
        <row r="98">
          <cell r="N98">
            <v>0</v>
          </cell>
          <cell r="P98">
            <v>1</v>
          </cell>
        </row>
        <row r="99">
          <cell r="N99">
            <v>0</v>
          </cell>
          <cell r="P99">
            <v>1</v>
          </cell>
        </row>
        <row r="100">
          <cell r="N100">
            <v>0</v>
          </cell>
          <cell r="P100">
            <v>1</v>
          </cell>
        </row>
        <row r="101">
          <cell r="N101">
            <v>0</v>
          </cell>
          <cell r="P101">
            <v>1</v>
          </cell>
        </row>
        <row r="102">
          <cell r="N102">
            <v>0</v>
          </cell>
          <cell r="P102">
            <v>2442.12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row r="6">
          <cell r="C6">
            <v>2009</v>
          </cell>
        </row>
        <row r="7">
          <cell r="C7">
            <v>2018</v>
          </cell>
        </row>
        <row r="8">
          <cell r="C8">
            <v>5</v>
          </cell>
        </row>
        <row r="9">
          <cell r="C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Prices"/>
      <sheetName val="tables"/>
    </sheetNames>
    <sheetDataSet>
      <sheetData sheetId="0" refreshError="1"/>
      <sheetData sheetId="1" refreshError="1">
        <row r="5">
          <cell r="A5">
            <v>2016</v>
          </cell>
          <cell r="B5">
            <v>6.3793183334598016</v>
          </cell>
          <cell r="F5">
            <v>40544</v>
          </cell>
          <cell r="G5">
            <v>9.2740967642386067</v>
          </cell>
          <cell r="H5">
            <v>7.6945057205884027</v>
          </cell>
          <cell r="I5">
            <v>9.5774881124174964</v>
          </cell>
          <cell r="J5">
            <v>7.7357999574176155</v>
          </cell>
          <cell r="K5">
            <v>9.9374031608304918</v>
          </cell>
          <cell r="L5">
            <v>8.5354818717074679</v>
          </cell>
          <cell r="M5">
            <v>9.2531763247598384</v>
          </cell>
          <cell r="N5">
            <v>8.1537031298419578</v>
          </cell>
          <cell r="P5">
            <v>42005</v>
          </cell>
          <cell r="Q5">
            <v>1.2059409461613677</v>
          </cell>
        </row>
        <row r="6">
          <cell r="A6">
            <v>2017</v>
          </cell>
          <cell r="B6">
            <v>6.6861568852719167</v>
          </cell>
          <cell r="F6">
            <v>40575</v>
          </cell>
          <cell r="G6">
            <v>8.7776912572931121</v>
          </cell>
          <cell r="H6">
            <v>7.2191940052589407</v>
          </cell>
          <cell r="I6">
            <v>9.1306840116517112</v>
          </cell>
          <cell r="J6">
            <v>7.2706215416291338</v>
          </cell>
          <cell r="K6">
            <v>9.3705626009890803</v>
          </cell>
          <cell r="L6">
            <v>7.9346814865592705</v>
          </cell>
          <cell r="M6">
            <v>8.7646281153601322</v>
          </cell>
          <cell r="N6">
            <v>7.7192381138912012</v>
          </cell>
          <cell r="P6">
            <v>42036</v>
          </cell>
          <cell r="Q6">
            <v>1.2213586803545708</v>
          </cell>
        </row>
        <row r="7">
          <cell r="A7">
            <v>2018</v>
          </cell>
          <cell r="B7">
            <v>6.9053593590944367</v>
          </cell>
          <cell r="F7">
            <v>40603</v>
          </cell>
          <cell r="G7">
            <v>8.2024951686125629</v>
          </cell>
          <cell r="H7">
            <v>6.6884698509988683</v>
          </cell>
          <cell r="I7">
            <v>8.6639339392859274</v>
          </cell>
          <cell r="J7">
            <v>6.8840967147864314</v>
          </cell>
          <cell r="K7">
            <v>8.3871047952954623</v>
          </cell>
          <cell r="L7">
            <v>7.1226983949374008</v>
          </cell>
          <cell r="M7">
            <v>7.7779021048574588</v>
          </cell>
          <cell r="N7">
            <v>6.9100990886825056</v>
          </cell>
          <cell r="P7">
            <v>42064</v>
          </cell>
          <cell r="Q7">
            <v>1.2052529589516703</v>
          </cell>
        </row>
        <row r="8">
          <cell r="A8">
            <v>2019</v>
          </cell>
          <cell r="B8">
            <v>7.2547334469304117</v>
          </cell>
          <cell r="F8">
            <v>40634</v>
          </cell>
          <cell r="G8">
            <v>8.6192205928516969</v>
          </cell>
          <cell r="H8">
            <v>6.4038746132113546</v>
          </cell>
          <cell r="I8">
            <v>9.4484829329962068</v>
          </cell>
          <cell r="J8">
            <v>6.7082806573957017</v>
          </cell>
          <cell r="K8">
            <v>9.5327323677369247</v>
          </cell>
          <cell r="L8">
            <v>7.437793308349371</v>
          </cell>
          <cell r="M8">
            <v>8.5418143759073573</v>
          </cell>
          <cell r="N8">
            <v>7.0309598568486447</v>
          </cell>
          <cell r="P8">
            <v>42095</v>
          </cell>
          <cell r="Q8">
            <v>0.9220904508566572</v>
          </cell>
        </row>
        <row r="9">
          <cell r="A9">
            <v>2020</v>
          </cell>
          <cell r="B9">
            <v>7.5435850692305397</v>
          </cell>
          <cell r="F9">
            <v>40664</v>
          </cell>
          <cell r="G9">
            <v>8.983897662763539</v>
          </cell>
          <cell r="H9">
            <v>6.2676916889665737</v>
          </cell>
          <cell r="I9">
            <v>9.8609272605448517</v>
          </cell>
          <cell r="J9">
            <v>6.6006438855387231</v>
          </cell>
          <cell r="K9">
            <v>7.415765718484308</v>
          </cell>
          <cell r="L9">
            <v>5.3304642944613558</v>
          </cell>
          <cell r="M9">
            <v>6.1439417795038658</v>
          </cell>
          <cell r="N9">
            <v>4.8231342500262411</v>
          </cell>
          <cell r="P9">
            <v>42125</v>
          </cell>
          <cell r="Q9">
            <v>0.89110698440929537</v>
          </cell>
        </row>
        <row r="10">
          <cell r="A10">
            <v>2021</v>
          </cell>
          <cell r="B10">
            <v>7.826963644291717</v>
          </cell>
          <cell r="F10">
            <v>40695</v>
          </cell>
          <cell r="G10">
            <v>9.4206729274208598</v>
          </cell>
          <cell r="H10">
            <v>6.1524348529137383</v>
          </cell>
          <cell r="I10">
            <v>10.342387995853832</v>
          </cell>
          <cell r="J10">
            <v>6.5746392668520386</v>
          </cell>
          <cell r="K10">
            <v>6.9333755563765589</v>
          </cell>
          <cell r="L10">
            <v>4.834538449358738</v>
          </cell>
          <cell r="M10">
            <v>5.6051089882303264</v>
          </cell>
          <cell r="N10">
            <v>4.2486937246002006</v>
          </cell>
          <cell r="P10">
            <v>42156</v>
          </cell>
          <cell r="Q10">
            <v>0.88649594448273783</v>
          </cell>
        </row>
        <row r="11">
          <cell r="A11">
            <v>2022</v>
          </cell>
          <cell r="B11">
            <v>8.1570826142531434</v>
          </cell>
          <cell r="F11">
            <v>40725</v>
          </cell>
          <cell r="G11">
            <v>10.967204084974618</v>
          </cell>
          <cell r="H11">
            <v>7.3511678799517668</v>
          </cell>
          <cell r="I11">
            <v>11.85133239831697</v>
          </cell>
          <cell r="J11">
            <v>7.6796010596852113</v>
          </cell>
          <cell r="K11">
            <v>9.985049303700718</v>
          </cell>
          <cell r="L11">
            <v>7.3006433838969249</v>
          </cell>
          <cell r="M11">
            <v>8.7570763829394078</v>
          </cell>
          <cell r="N11">
            <v>6.7647701120462305</v>
          </cell>
          <cell r="P11">
            <v>42186</v>
          </cell>
          <cell r="Q11">
            <v>0.92580598178076678</v>
          </cell>
        </row>
        <row r="12">
          <cell r="A12">
            <v>2023</v>
          </cell>
          <cell r="B12">
            <v>8.4883837084142524</v>
          </cell>
          <cell r="F12">
            <v>40756</v>
          </cell>
          <cell r="G12">
            <v>11.268854057407928</v>
          </cell>
          <cell r="H12">
            <v>7.9862906442510821</v>
          </cell>
          <cell r="I12">
            <v>12.057979025596143</v>
          </cell>
          <cell r="J12">
            <v>8.2162543952584954</v>
          </cell>
          <cell r="K12">
            <v>11.568659930429021</v>
          </cell>
          <cell r="L12">
            <v>8.9233062779526247</v>
          </cell>
          <cell r="M12">
            <v>10.438959748219315</v>
          </cell>
          <cell r="N12">
            <v>8.451217492131855</v>
          </cell>
          <cell r="P12">
            <v>42217</v>
          </cell>
          <cell r="Q12">
            <v>0.93306802809995248</v>
          </cell>
        </row>
        <row r="13">
          <cell r="A13">
            <v>2024</v>
          </cell>
          <cell r="B13">
            <v>8.8456411270281361</v>
          </cell>
          <cell r="F13">
            <v>40787</v>
          </cell>
          <cell r="G13">
            <v>11.192875556597141</v>
          </cell>
          <cell r="H13">
            <v>8.2493555191000691</v>
          </cell>
          <cell r="I13">
            <v>11.991508124438639</v>
          </cell>
          <cell r="J13">
            <v>8.5147383032579409</v>
          </cell>
          <cell r="K13">
            <v>11.897213123368775</v>
          </cell>
          <cell r="L13">
            <v>9.2259454535900094</v>
          </cell>
          <cell r="M13">
            <v>10.749881763562158</v>
          </cell>
          <cell r="N13">
            <v>8.807300881080419</v>
          </cell>
          <cell r="P13">
            <v>42248</v>
          </cell>
          <cell r="Q13">
            <v>0.88233462349434455</v>
          </cell>
        </row>
        <row r="14">
          <cell r="A14">
            <v>2025</v>
          </cell>
          <cell r="B14">
            <v>9.1993880837161726</v>
          </cell>
          <cell r="F14">
            <v>40817</v>
          </cell>
          <cell r="G14">
            <v>10.140446413463165</v>
          </cell>
          <cell r="H14">
            <v>8.2652637408279102</v>
          </cell>
          <cell r="I14">
            <v>10.633454734651405</v>
          </cell>
          <cell r="J14">
            <v>8.4823751300728407</v>
          </cell>
          <cell r="K14">
            <v>10.564215374568203</v>
          </cell>
          <cell r="L14">
            <v>8.5775173148641439</v>
          </cell>
          <cell r="M14">
            <v>9.6378916252771241</v>
          </cell>
          <cell r="N14">
            <v>8.271607059996219</v>
          </cell>
          <cell r="P14">
            <v>42278</v>
          </cell>
          <cell r="Q14">
            <v>0.89596846202390146</v>
          </cell>
        </row>
        <row r="15">
          <cell r="A15">
            <v>2026</v>
          </cell>
          <cell r="B15">
            <v>9.5266054895263022</v>
          </cell>
          <cell r="F15">
            <v>40848</v>
          </cell>
          <cell r="G15">
            <v>10.255783876993823</v>
          </cell>
          <cell r="H15">
            <v>8.3977582986061226</v>
          </cell>
          <cell r="I15">
            <v>10.522774172324073</v>
          </cell>
          <cell r="J15">
            <v>8.3889104883811338</v>
          </cell>
          <cell r="K15">
            <v>10.821490026129629</v>
          </cell>
          <cell r="L15">
            <v>9.0736728060671723</v>
          </cell>
          <cell r="M15">
            <v>9.9754636415779743</v>
          </cell>
          <cell r="N15">
            <v>8.7072206997641963</v>
          </cell>
          <cell r="P15">
            <v>42309</v>
          </cell>
          <cell r="Q15">
            <v>0.95913538636492579</v>
          </cell>
        </row>
        <row r="16">
          <cell r="A16">
            <v>2027</v>
          </cell>
          <cell r="B16">
            <v>9.8782549405574276</v>
          </cell>
          <cell r="F16">
            <v>40878</v>
          </cell>
          <cell r="G16">
            <v>9.7944377267230962</v>
          </cell>
          <cell r="H16">
            <v>7.8327201625974432</v>
          </cell>
          <cell r="I16">
            <v>10.095204844838932</v>
          </cell>
          <cell r="J16">
            <v>7.8607780209746076</v>
          </cell>
          <cell r="K16">
            <v>10.386732533521524</v>
          </cell>
          <cell r="L16">
            <v>8.8553281580804519</v>
          </cell>
          <cell r="M16">
            <v>9.7388849682427665</v>
          </cell>
          <cell r="N16">
            <v>8.5518701482004236</v>
          </cell>
          <cell r="P16">
            <v>42339</v>
          </cell>
          <cell r="Q16">
            <v>1.0714415530198091</v>
          </cell>
        </row>
        <row r="17">
          <cell r="A17">
            <v>2028</v>
          </cell>
          <cell r="B17">
            <v>10.212863238502655</v>
          </cell>
        </row>
        <row r="18">
          <cell r="A18">
            <v>2029</v>
          </cell>
          <cell r="B18">
            <v>10.569042956677208</v>
          </cell>
        </row>
        <row r="19">
          <cell r="A19">
            <v>2030</v>
          </cell>
          <cell r="B19">
            <v>10.994894021922823</v>
          </cell>
        </row>
        <row r="20">
          <cell r="A20">
            <v>2031</v>
          </cell>
          <cell r="B20">
            <v>11.317256470890971</v>
          </cell>
        </row>
        <row r="21">
          <cell r="A21">
            <v>2032</v>
          </cell>
          <cell r="B21">
            <v>11.639618919859119</v>
          </cell>
        </row>
        <row r="22">
          <cell r="A22">
            <v>2033</v>
          </cell>
          <cell r="B22">
            <v>11.961981368827267</v>
          </cell>
        </row>
        <row r="23">
          <cell r="A23">
            <v>2034</v>
          </cell>
          <cell r="B23">
            <v>12.284343817795415</v>
          </cell>
        </row>
        <row r="24">
          <cell r="A24">
            <v>2035</v>
          </cell>
          <cell r="B24">
            <v>12.606706266763563</v>
          </cell>
        </row>
        <row r="25">
          <cell r="A25">
            <v>2036</v>
          </cell>
          <cell r="B25">
            <v>12.929068715731711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2">
          <cell r="E112">
            <v>0</v>
          </cell>
          <cell r="F112">
            <v>1075509113.8699999</v>
          </cell>
        </row>
        <row r="113">
          <cell r="E113" t="str">
            <v>Result</v>
          </cell>
          <cell r="F113">
            <v>596967344.49000001</v>
          </cell>
        </row>
        <row r="114">
          <cell r="E114" t="str">
            <v>GENRL-MARKET DscResult</v>
          </cell>
          <cell r="F114">
            <v>525928426.02999997</v>
          </cell>
        </row>
        <row r="115">
          <cell r="E115" t="str">
            <v>GENRL-MARKET DscAdministration</v>
          </cell>
          <cell r="F115">
            <v>30747588.200000003</v>
          </cell>
        </row>
        <row r="116">
          <cell r="E116" t="str">
            <v>GENRL-MARKET DscIncentives</v>
          </cell>
          <cell r="F116">
            <v>487571596.26999998</v>
          </cell>
        </row>
        <row r="117">
          <cell r="E117" t="str">
            <v>GENRL-MARKET DscEM&amp;V</v>
          </cell>
          <cell r="F117">
            <v>4017947.36</v>
          </cell>
        </row>
        <row r="118">
          <cell r="E118" t="str">
            <v>GENRL-MARKET DscMarketing</v>
          </cell>
          <cell r="F118">
            <v>3342085.87</v>
          </cell>
        </row>
        <row r="119">
          <cell r="E119" t="str">
            <v>LISP-MASH DscResult</v>
          </cell>
          <cell r="F119">
            <v>26473734.969999999</v>
          </cell>
        </row>
        <row r="120">
          <cell r="E120" t="str">
            <v>LISP-MASH DscAdministration</v>
          </cell>
          <cell r="F120">
            <v>925835.87</v>
          </cell>
        </row>
        <row r="121">
          <cell r="E121" t="str">
            <v>LISP-MASH DscIncentives</v>
          </cell>
          <cell r="F121">
            <v>25219970</v>
          </cell>
        </row>
        <row r="122">
          <cell r="E122" t="str">
            <v>LISP-MASH DscEM&amp;V</v>
          </cell>
          <cell r="F122">
            <v>284415.07</v>
          </cell>
        </row>
        <row r="123">
          <cell r="E123" t="str">
            <v>LISP-MASH DscMarketing</v>
          </cell>
          <cell r="F123">
            <v>43514.03</v>
          </cell>
        </row>
        <row r="124">
          <cell r="E124" t="str">
            <v>LISP-MASH DscNot assigned</v>
          </cell>
          <cell r="F124">
            <v>0</v>
          </cell>
        </row>
        <row r="125">
          <cell r="E125" t="str">
            <v>LISP-SASH DscResult</v>
          </cell>
          <cell r="F125">
            <v>28140795.739999998</v>
          </cell>
        </row>
        <row r="126">
          <cell r="E126" t="str">
            <v>LISP-SASH DscAdministration</v>
          </cell>
          <cell r="F126">
            <v>3239659.94</v>
          </cell>
        </row>
        <row r="127">
          <cell r="E127" t="str">
            <v>LISP-SASH DscIncentives</v>
          </cell>
          <cell r="F127">
            <v>24901135.800000001</v>
          </cell>
        </row>
        <row r="128">
          <cell r="E128" t="str">
            <v>LISP-SASH DscNot assigned</v>
          </cell>
          <cell r="F128">
            <v>0</v>
          </cell>
        </row>
        <row r="129">
          <cell r="E129" t="str">
            <v>CSI - Research, Development, and DeploymResult</v>
          </cell>
          <cell r="F129">
            <v>15187875.34</v>
          </cell>
        </row>
        <row r="130">
          <cell r="E130" t="str">
            <v>CSI - Research, Development, and DeploymResearch and Development</v>
          </cell>
          <cell r="F130">
            <v>15187875.34</v>
          </cell>
        </row>
        <row r="131">
          <cell r="E131" t="str">
            <v>THERMAL-ELEC DscResult</v>
          </cell>
          <cell r="F131">
            <v>1236512.4099999999</v>
          </cell>
        </row>
        <row r="132">
          <cell r="E132" t="str">
            <v>THERMAL-ELEC DscAdministration</v>
          </cell>
          <cell r="F132">
            <v>407830.01</v>
          </cell>
        </row>
        <row r="133">
          <cell r="E133" t="str">
            <v>THERMAL-ELEC DscIncentives</v>
          </cell>
          <cell r="F133">
            <v>162964</v>
          </cell>
        </row>
        <row r="134">
          <cell r="E134" t="str">
            <v>THERMAL-ELEC DscEM&amp;V</v>
          </cell>
          <cell r="F134">
            <v>0</v>
          </cell>
        </row>
        <row r="135">
          <cell r="E135" t="str">
            <v>THERMAL-ELEC DscMarketing</v>
          </cell>
          <cell r="F135">
            <v>665718.4</v>
          </cell>
        </row>
        <row r="136">
          <cell r="E136" t="str">
            <v>THERMAL-ELEC DscNot assigned</v>
          </cell>
          <cell r="F136">
            <v>0</v>
          </cell>
        </row>
        <row r="137">
          <cell r="E137" t="str">
            <v>Not assignedResult</v>
          </cell>
          <cell r="F137">
            <v>0</v>
          </cell>
        </row>
        <row r="138">
          <cell r="E138" t="str">
            <v>Not assignedAdministration</v>
          </cell>
          <cell r="F138">
            <v>0</v>
          </cell>
        </row>
        <row r="139">
          <cell r="E139" t="str">
            <v>Not assignedEM&amp;V</v>
          </cell>
          <cell r="F139">
            <v>0</v>
          </cell>
        </row>
        <row r="140">
          <cell r="E140" t="str">
            <v>Not assignedMarketing</v>
          </cell>
          <cell r="F140">
            <v>0</v>
          </cell>
        </row>
        <row r="141">
          <cell r="E141" t="str">
            <v>Not assignedResearch and Development</v>
          </cell>
          <cell r="F141">
            <v>0</v>
          </cell>
        </row>
        <row r="142">
          <cell r="E142" t="str">
            <v>Not assignedNot assigned</v>
          </cell>
          <cell r="F142">
            <v>0</v>
          </cell>
        </row>
        <row r="143">
          <cell r="E143" t="str">
            <v>Result</v>
          </cell>
          <cell r="F143">
            <v>9473320.1300000008</v>
          </cell>
        </row>
        <row r="144">
          <cell r="E144" t="str">
            <v>THERMAL-GAS ProgramResult</v>
          </cell>
          <cell r="F144">
            <v>9473320.1300000008</v>
          </cell>
        </row>
        <row r="145">
          <cell r="E145" t="str">
            <v>THERMAL-GAS ProgramAdministration</v>
          </cell>
          <cell r="F145">
            <v>2031201.17</v>
          </cell>
        </row>
        <row r="146">
          <cell r="E146" t="str">
            <v>THERMAL-GAS ProgramIncentives</v>
          </cell>
          <cell r="F146">
            <v>4810657.5</v>
          </cell>
        </row>
        <row r="147">
          <cell r="E147" t="str">
            <v>THERMAL-GAS ProgramEM&amp;V</v>
          </cell>
          <cell r="F147">
            <v>2543.3200000000002</v>
          </cell>
        </row>
        <row r="148">
          <cell r="E148" t="str">
            <v>THERMAL-GAS ProgramMarketing</v>
          </cell>
          <cell r="F148">
            <v>2628918.14</v>
          </cell>
        </row>
        <row r="149">
          <cell r="E149" t="str">
            <v>Not assignedResult</v>
          </cell>
          <cell r="F149">
            <v>0</v>
          </cell>
        </row>
        <row r="150">
          <cell r="E150" t="str">
            <v>Not assignedAdministration</v>
          </cell>
        </row>
        <row r="151">
          <cell r="E151" t="str">
            <v>Not assignedEM&amp;V</v>
          </cell>
        </row>
        <row r="152">
          <cell r="E152" t="str">
            <v>Not assignedMarketing</v>
          </cell>
        </row>
        <row r="153">
          <cell r="E153" t="str">
            <v>Not assignedNot assigned</v>
          </cell>
        </row>
        <row r="154">
          <cell r="E154" t="str">
            <v>Result</v>
          </cell>
        </row>
        <row r="155">
          <cell r="E155" t="str">
            <v>SGIP2010Result</v>
          </cell>
        </row>
        <row r="156">
          <cell r="E156" t="str">
            <v>SGIP2010Marketing</v>
          </cell>
        </row>
        <row r="157">
          <cell r="E157" t="str">
            <v>SGIP2010Admin</v>
          </cell>
          <cell r="F157">
            <v>437909344.70999998</v>
          </cell>
        </row>
        <row r="158">
          <cell r="E158" t="str">
            <v>SGIP2012 Program Level 3 DscAdministration</v>
          </cell>
        </row>
        <row r="159">
          <cell r="E159" t="str">
            <v>SGIP2012 Program Level 3 DscIncentives</v>
          </cell>
        </row>
        <row r="160">
          <cell r="E160" t="str">
            <v>SGIP2012 Program Level 3 DscEM&amp;V</v>
          </cell>
        </row>
        <row r="161">
          <cell r="E161" t="str">
            <v>Not assignedResult</v>
          </cell>
        </row>
        <row r="162">
          <cell r="E162" t="str">
            <v>Not assignedAdministration</v>
          </cell>
        </row>
        <row r="163">
          <cell r="E163" t="str">
            <v>Not assignedEM&amp;V</v>
          </cell>
        </row>
        <row r="164">
          <cell r="E164" t="str">
            <v>Not assignedNot assigned</v>
          </cell>
        </row>
        <row r="165">
          <cell r="E165" t="str">
            <v>Result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v>0</v>
          </cell>
          <cell r="N2">
            <v>0</v>
          </cell>
        </row>
        <row r="3">
          <cell r="A3">
            <v>0</v>
          </cell>
          <cell r="N3">
            <v>0</v>
          </cell>
        </row>
        <row r="4">
          <cell r="A4">
            <v>0</v>
          </cell>
          <cell r="N4">
            <v>0</v>
          </cell>
        </row>
        <row r="5">
          <cell r="A5">
            <v>0</v>
          </cell>
          <cell r="N5">
            <v>0</v>
          </cell>
        </row>
        <row r="6">
          <cell r="A6">
            <v>0</v>
          </cell>
          <cell r="N6">
            <v>1</v>
          </cell>
        </row>
        <row r="7">
          <cell r="A7">
            <v>0</v>
          </cell>
          <cell r="N7">
            <v>0</v>
          </cell>
        </row>
        <row r="8">
          <cell r="A8">
            <v>0</v>
          </cell>
          <cell r="N8">
            <v>0</v>
          </cell>
        </row>
        <row r="9">
          <cell r="A9">
            <v>1</v>
          </cell>
          <cell r="N9">
            <v>0</v>
          </cell>
        </row>
        <row r="10">
          <cell r="A10">
            <v>0</v>
          </cell>
          <cell r="N10">
            <v>0</v>
          </cell>
        </row>
        <row r="11">
          <cell r="A11">
            <v>0</v>
          </cell>
          <cell r="N11">
            <v>1</v>
          </cell>
        </row>
        <row r="12">
          <cell r="A12">
            <v>0</v>
          </cell>
          <cell r="N12">
            <v>0</v>
          </cell>
        </row>
        <row r="13">
          <cell r="A13">
            <v>0</v>
          </cell>
          <cell r="N13">
            <v>0</v>
          </cell>
        </row>
        <row r="14">
          <cell r="A14">
            <v>0</v>
          </cell>
          <cell r="N14">
            <v>0</v>
          </cell>
        </row>
        <row r="15">
          <cell r="A15">
            <v>0</v>
          </cell>
          <cell r="N15">
            <v>0</v>
          </cell>
        </row>
        <row r="16">
          <cell r="A16">
            <v>0</v>
          </cell>
          <cell r="N16">
            <v>1</v>
          </cell>
        </row>
        <row r="17">
          <cell r="A17">
            <v>1</v>
          </cell>
          <cell r="N17">
            <v>0</v>
          </cell>
        </row>
        <row r="18">
          <cell r="A18">
            <v>0</v>
          </cell>
          <cell r="N18">
            <v>0</v>
          </cell>
        </row>
        <row r="19">
          <cell r="A19">
            <v>0</v>
          </cell>
          <cell r="N19">
            <v>0</v>
          </cell>
        </row>
        <row r="20">
          <cell r="A20">
            <v>0</v>
          </cell>
          <cell r="N20">
            <v>0</v>
          </cell>
        </row>
        <row r="21">
          <cell r="A21">
            <v>0</v>
          </cell>
          <cell r="N21">
            <v>1</v>
          </cell>
        </row>
        <row r="22">
          <cell r="A22">
            <v>0</v>
          </cell>
        </row>
        <row r="23">
          <cell r="A23">
            <v>0</v>
          </cell>
        </row>
        <row r="24">
          <cell r="A24">
            <v>0</v>
          </cell>
        </row>
        <row r="25">
          <cell r="A25">
            <v>1</v>
          </cell>
        </row>
        <row r="26">
          <cell r="A26">
            <v>0</v>
          </cell>
        </row>
        <row r="27">
          <cell r="A27">
            <v>0</v>
          </cell>
        </row>
        <row r="28">
          <cell r="A28">
            <v>0</v>
          </cell>
        </row>
        <row r="29">
          <cell r="A29">
            <v>0</v>
          </cell>
        </row>
        <row r="30">
          <cell r="A30">
            <v>0</v>
          </cell>
        </row>
        <row r="31">
          <cell r="A31">
            <v>0</v>
          </cell>
        </row>
        <row r="32">
          <cell r="A32">
            <v>0</v>
          </cell>
        </row>
        <row r="33">
          <cell r="A33">
            <v>1</v>
          </cell>
        </row>
        <row r="34">
          <cell r="A34">
            <v>0</v>
          </cell>
        </row>
        <row r="35">
          <cell r="A35">
            <v>0</v>
          </cell>
        </row>
        <row r="36">
          <cell r="A36">
            <v>0</v>
          </cell>
        </row>
        <row r="37">
          <cell r="A37">
            <v>0</v>
          </cell>
        </row>
        <row r="38">
          <cell r="A38">
            <v>0</v>
          </cell>
        </row>
        <row r="39">
          <cell r="A39">
            <v>0</v>
          </cell>
        </row>
        <row r="40">
          <cell r="A40">
            <v>0</v>
          </cell>
        </row>
        <row r="41">
          <cell r="A41">
            <v>1</v>
          </cell>
        </row>
        <row r="42">
          <cell r="A42">
            <v>0</v>
          </cell>
        </row>
        <row r="43">
          <cell r="A43">
            <v>0</v>
          </cell>
        </row>
        <row r="44">
          <cell r="A44">
            <v>0</v>
          </cell>
        </row>
        <row r="45">
          <cell r="A45">
            <v>0</v>
          </cell>
        </row>
        <row r="46">
          <cell r="A46">
            <v>0</v>
          </cell>
        </row>
        <row r="47">
          <cell r="A47">
            <v>0</v>
          </cell>
        </row>
        <row r="48">
          <cell r="A48">
            <v>0</v>
          </cell>
        </row>
        <row r="49">
          <cell r="A49">
            <v>1</v>
          </cell>
        </row>
        <row r="50">
          <cell r="A50">
            <v>0</v>
          </cell>
        </row>
        <row r="51">
          <cell r="A51">
            <v>0</v>
          </cell>
        </row>
        <row r="52">
          <cell r="A52">
            <v>0</v>
          </cell>
        </row>
        <row r="53">
          <cell r="A53">
            <v>0</v>
          </cell>
        </row>
        <row r="54">
          <cell r="A54">
            <v>0</v>
          </cell>
        </row>
        <row r="55">
          <cell r="A55">
            <v>0</v>
          </cell>
        </row>
        <row r="56">
          <cell r="A56">
            <v>0</v>
          </cell>
        </row>
        <row r="57">
          <cell r="A57">
            <v>1</v>
          </cell>
        </row>
        <row r="58">
          <cell r="A58">
            <v>0</v>
          </cell>
        </row>
        <row r="59">
          <cell r="A59">
            <v>0</v>
          </cell>
        </row>
        <row r="60">
          <cell r="A60">
            <v>0</v>
          </cell>
        </row>
        <row r="61">
          <cell r="A61">
            <v>0</v>
          </cell>
        </row>
        <row r="62">
          <cell r="A62">
            <v>0</v>
          </cell>
        </row>
        <row r="63">
          <cell r="A63">
            <v>0</v>
          </cell>
        </row>
        <row r="64">
          <cell r="A64">
            <v>0</v>
          </cell>
        </row>
        <row r="65">
          <cell r="A65">
            <v>1</v>
          </cell>
        </row>
        <row r="66">
          <cell r="A66">
            <v>0</v>
          </cell>
        </row>
        <row r="67">
          <cell r="A67">
            <v>0</v>
          </cell>
        </row>
        <row r="68">
          <cell r="A68">
            <v>0</v>
          </cell>
        </row>
        <row r="69">
          <cell r="A69">
            <v>0</v>
          </cell>
        </row>
        <row r="70">
          <cell r="A70">
            <v>0</v>
          </cell>
        </row>
        <row r="71">
          <cell r="A71">
            <v>0</v>
          </cell>
        </row>
        <row r="72">
          <cell r="A72">
            <v>0</v>
          </cell>
        </row>
        <row r="73">
          <cell r="A73">
            <v>1</v>
          </cell>
        </row>
        <row r="74">
          <cell r="A74">
            <v>0</v>
          </cell>
        </row>
        <row r="75">
          <cell r="A75">
            <v>0</v>
          </cell>
        </row>
        <row r="76">
          <cell r="A76">
            <v>0</v>
          </cell>
        </row>
        <row r="77">
          <cell r="A77">
            <v>0</v>
          </cell>
        </row>
        <row r="78">
          <cell r="A78">
            <v>0</v>
          </cell>
        </row>
        <row r="79">
          <cell r="A79">
            <v>0</v>
          </cell>
        </row>
        <row r="80">
          <cell r="A80">
            <v>0</v>
          </cell>
        </row>
        <row r="81">
          <cell r="A81">
            <v>1</v>
          </cell>
        </row>
        <row r="82">
          <cell r="A82">
            <v>0</v>
          </cell>
        </row>
        <row r="83">
          <cell r="A83">
            <v>0</v>
          </cell>
        </row>
        <row r="84">
          <cell r="A84">
            <v>0</v>
          </cell>
        </row>
        <row r="85">
          <cell r="A85">
            <v>0</v>
          </cell>
        </row>
        <row r="86">
          <cell r="A86">
            <v>0</v>
          </cell>
        </row>
        <row r="87">
          <cell r="A87">
            <v>0</v>
          </cell>
        </row>
        <row r="88">
          <cell r="A88">
            <v>0</v>
          </cell>
        </row>
        <row r="89">
          <cell r="A89">
            <v>1</v>
          </cell>
        </row>
        <row r="90">
          <cell r="A90">
            <v>0</v>
          </cell>
        </row>
        <row r="91">
          <cell r="A91">
            <v>0</v>
          </cell>
        </row>
        <row r="92">
          <cell r="A92">
            <v>0</v>
          </cell>
        </row>
        <row r="93">
          <cell r="A93">
            <v>0</v>
          </cell>
        </row>
        <row r="94">
          <cell r="A94">
            <v>0</v>
          </cell>
        </row>
        <row r="95">
          <cell r="A95">
            <v>0</v>
          </cell>
        </row>
        <row r="96">
          <cell r="A96">
            <v>0</v>
          </cell>
        </row>
        <row r="97">
          <cell r="A97">
            <v>1</v>
          </cell>
        </row>
        <row r="98">
          <cell r="A98">
            <v>0</v>
          </cell>
        </row>
        <row r="99">
          <cell r="A99">
            <v>0</v>
          </cell>
        </row>
        <row r="100">
          <cell r="A100">
            <v>0</v>
          </cell>
        </row>
        <row r="101">
          <cell r="A101">
            <v>0</v>
          </cell>
        </row>
        <row r="102">
          <cell r="A102">
            <v>0</v>
          </cell>
        </row>
        <row r="103">
          <cell r="A103">
            <v>0</v>
          </cell>
        </row>
        <row r="104">
          <cell r="A104">
            <v>0</v>
          </cell>
        </row>
        <row r="105">
          <cell r="A105">
            <v>1</v>
          </cell>
        </row>
        <row r="106">
          <cell r="A106">
            <v>0</v>
          </cell>
        </row>
        <row r="107">
          <cell r="A107">
            <v>0</v>
          </cell>
        </row>
        <row r="108">
          <cell r="A108">
            <v>0</v>
          </cell>
        </row>
        <row r="109">
          <cell r="A109">
            <v>0</v>
          </cell>
        </row>
        <row r="110">
          <cell r="A110">
            <v>0</v>
          </cell>
        </row>
        <row r="111">
          <cell r="A111">
            <v>0</v>
          </cell>
        </row>
        <row r="112">
          <cell r="A112">
            <v>0</v>
          </cell>
        </row>
        <row r="113">
          <cell r="A113">
            <v>1</v>
          </cell>
        </row>
        <row r="114">
          <cell r="A114">
            <v>0</v>
          </cell>
        </row>
        <row r="115">
          <cell r="A115">
            <v>0</v>
          </cell>
        </row>
        <row r="116">
          <cell r="A116">
            <v>0</v>
          </cell>
        </row>
        <row r="117">
          <cell r="A117">
            <v>0</v>
          </cell>
        </row>
        <row r="118">
          <cell r="A118">
            <v>0</v>
          </cell>
        </row>
        <row r="119">
          <cell r="A119">
            <v>0</v>
          </cell>
        </row>
        <row r="120">
          <cell r="A120">
            <v>0</v>
          </cell>
        </row>
        <row r="121">
          <cell r="A121">
            <v>1</v>
          </cell>
        </row>
        <row r="122">
          <cell r="A122">
            <v>0</v>
          </cell>
        </row>
        <row r="123">
          <cell r="A123">
            <v>0</v>
          </cell>
        </row>
        <row r="124">
          <cell r="A124">
            <v>0</v>
          </cell>
        </row>
        <row r="125">
          <cell r="A125">
            <v>0</v>
          </cell>
        </row>
        <row r="126">
          <cell r="A126">
            <v>0</v>
          </cell>
        </row>
        <row r="127">
          <cell r="A127">
            <v>0</v>
          </cell>
        </row>
        <row r="128">
          <cell r="A128">
            <v>0</v>
          </cell>
        </row>
        <row r="129">
          <cell r="A129">
            <v>1</v>
          </cell>
        </row>
        <row r="130">
          <cell r="A130">
            <v>0</v>
          </cell>
        </row>
        <row r="131">
          <cell r="A131">
            <v>0</v>
          </cell>
        </row>
        <row r="132">
          <cell r="A132">
            <v>0</v>
          </cell>
        </row>
        <row r="133">
          <cell r="A133">
            <v>0</v>
          </cell>
        </row>
        <row r="134">
          <cell r="A134">
            <v>0</v>
          </cell>
        </row>
        <row r="135">
          <cell r="A135">
            <v>0</v>
          </cell>
        </row>
        <row r="136">
          <cell r="A136">
            <v>0</v>
          </cell>
        </row>
        <row r="137">
          <cell r="A137">
            <v>1</v>
          </cell>
        </row>
        <row r="138">
          <cell r="A138">
            <v>0</v>
          </cell>
        </row>
        <row r="139">
          <cell r="A139">
            <v>0</v>
          </cell>
        </row>
        <row r="140">
          <cell r="A140">
            <v>0</v>
          </cell>
        </row>
        <row r="141">
          <cell r="A141">
            <v>0</v>
          </cell>
        </row>
        <row r="142">
          <cell r="A142">
            <v>0</v>
          </cell>
        </row>
        <row r="143">
          <cell r="A143">
            <v>0</v>
          </cell>
        </row>
        <row r="144">
          <cell r="A144">
            <v>0</v>
          </cell>
        </row>
        <row r="145">
          <cell r="A145">
            <v>1</v>
          </cell>
        </row>
        <row r="146">
          <cell r="A146">
            <v>0</v>
          </cell>
        </row>
        <row r="147">
          <cell r="A147">
            <v>0</v>
          </cell>
        </row>
        <row r="148">
          <cell r="A148">
            <v>0</v>
          </cell>
        </row>
        <row r="149">
          <cell r="A149">
            <v>0</v>
          </cell>
        </row>
        <row r="150">
          <cell r="A150">
            <v>0</v>
          </cell>
        </row>
        <row r="151">
          <cell r="A151">
            <v>0</v>
          </cell>
        </row>
        <row r="152">
          <cell r="A152">
            <v>0</v>
          </cell>
        </row>
        <row r="153">
          <cell r="A153">
            <v>1</v>
          </cell>
        </row>
        <row r="154">
          <cell r="A154">
            <v>0</v>
          </cell>
        </row>
        <row r="155">
          <cell r="A155">
            <v>0</v>
          </cell>
        </row>
        <row r="156">
          <cell r="A156">
            <v>0</v>
          </cell>
        </row>
        <row r="157">
          <cell r="A157">
            <v>0</v>
          </cell>
        </row>
        <row r="158">
          <cell r="A158">
            <v>0</v>
          </cell>
        </row>
        <row r="159">
          <cell r="A159">
            <v>0</v>
          </cell>
        </row>
        <row r="160">
          <cell r="A160">
            <v>0</v>
          </cell>
        </row>
        <row r="161">
          <cell r="A161">
            <v>1</v>
          </cell>
        </row>
        <row r="162">
          <cell r="A162">
            <v>0</v>
          </cell>
        </row>
        <row r="163">
          <cell r="A163">
            <v>0</v>
          </cell>
        </row>
        <row r="164">
          <cell r="A164">
            <v>0</v>
          </cell>
        </row>
        <row r="165">
          <cell r="A165">
            <v>0</v>
          </cell>
        </row>
        <row r="166">
          <cell r="A166">
            <v>0</v>
          </cell>
        </row>
        <row r="167">
          <cell r="A167">
            <v>0</v>
          </cell>
        </row>
        <row r="168">
          <cell r="A168">
            <v>0</v>
          </cell>
        </row>
        <row r="169">
          <cell r="A169">
            <v>1</v>
          </cell>
        </row>
        <row r="170">
          <cell r="A170">
            <v>0</v>
          </cell>
        </row>
        <row r="171">
          <cell r="A171">
            <v>0</v>
          </cell>
        </row>
        <row r="172">
          <cell r="A172">
            <v>0</v>
          </cell>
        </row>
        <row r="173">
          <cell r="A173">
            <v>0</v>
          </cell>
        </row>
        <row r="174">
          <cell r="A174">
            <v>0</v>
          </cell>
        </row>
        <row r="175">
          <cell r="A175">
            <v>0</v>
          </cell>
        </row>
        <row r="176">
          <cell r="A176">
            <v>0</v>
          </cell>
        </row>
        <row r="177">
          <cell r="A177">
            <v>1</v>
          </cell>
        </row>
        <row r="178">
          <cell r="A178">
            <v>0</v>
          </cell>
        </row>
        <row r="179">
          <cell r="A179">
            <v>0</v>
          </cell>
        </row>
        <row r="180">
          <cell r="A180">
            <v>0</v>
          </cell>
        </row>
        <row r="181">
          <cell r="A181">
            <v>0</v>
          </cell>
        </row>
        <row r="182">
          <cell r="A182">
            <v>0</v>
          </cell>
        </row>
        <row r="183">
          <cell r="A183">
            <v>0</v>
          </cell>
        </row>
        <row r="184">
          <cell r="A184">
            <v>0</v>
          </cell>
        </row>
        <row r="185">
          <cell r="A185">
            <v>1</v>
          </cell>
        </row>
        <row r="186">
          <cell r="A186">
            <v>0</v>
          </cell>
        </row>
        <row r="187">
          <cell r="A187">
            <v>0</v>
          </cell>
        </row>
        <row r="188">
          <cell r="A188">
            <v>0</v>
          </cell>
        </row>
        <row r="189">
          <cell r="A189">
            <v>0</v>
          </cell>
        </row>
        <row r="190">
          <cell r="A190">
            <v>0</v>
          </cell>
        </row>
        <row r="191">
          <cell r="A191">
            <v>0</v>
          </cell>
        </row>
        <row r="192">
          <cell r="A192">
            <v>0</v>
          </cell>
        </row>
        <row r="193">
          <cell r="A193">
            <v>1</v>
          </cell>
        </row>
      </sheetData>
      <sheetData sheetId="87" refreshError="1"/>
      <sheetData sheetId="88" refreshError="1"/>
      <sheetData sheetId="89" refreshError="1"/>
      <sheetData sheetId="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E4">
            <v>3</v>
          </cell>
        </row>
        <row r="6">
          <cell r="E6">
            <v>1</v>
          </cell>
        </row>
        <row r="7">
          <cell r="E7">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Index Formula"/>
      <sheetName val="Market Heat Rate"/>
      <sheetName val="Inputs"/>
    </sheetNames>
    <sheetDataSet>
      <sheetData sheetId="0"/>
      <sheetData sheetId="1"/>
      <sheetData sheetId="2" refreshError="1">
        <row r="4">
          <cell r="C4">
            <v>37987</v>
          </cell>
          <cell r="D4">
            <v>38018</v>
          </cell>
          <cell r="E4">
            <v>38047</v>
          </cell>
          <cell r="F4">
            <v>38078</v>
          </cell>
          <cell r="G4">
            <v>38108</v>
          </cell>
          <cell r="H4">
            <v>38139</v>
          </cell>
          <cell r="I4">
            <v>38169</v>
          </cell>
          <cell r="J4">
            <v>38200</v>
          </cell>
          <cell r="K4">
            <v>38231</v>
          </cell>
          <cell r="L4">
            <v>38261</v>
          </cell>
          <cell r="M4">
            <v>38292</v>
          </cell>
          <cell r="N4">
            <v>38322</v>
          </cell>
          <cell r="O4">
            <v>38353</v>
          </cell>
          <cell r="P4">
            <v>38384</v>
          </cell>
          <cell r="Q4">
            <v>38412</v>
          </cell>
          <cell r="R4">
            <v>38443</v>
          </cell>
          <cell r="S4">
            <v>38473</v>
          </cell>
          <cell r="T4">
            <v>38504</v>
          </cell>
          <cell r="U4">
            <v>38534</v>
          </cell>
          <cell r="V4">
            <v>38565</v>
          </cell>
          <cell r="W4">
            <v>38596</v>
          </cell>
          <cell r="X4">
            <v>38626</v>
          </cell>
          <cell r="Y4">
            <v>38657</v>
          </cell>
          <cell r="Z4">
            <v>38687</v>
          </cell>
          <cell r="AA4">
            <v>38718</v>
          </cell>
          <cell r="AB4">
            <v>38749</v>
          </cell>
          <cell r="AC4">
            <v>38777</v>
          </cell>
          <cell r="AD4">
            <v>38808</v>
          </cell>
          <cell r="AE4">
            <v>38838</v>
          </cell>
          <cell r="AF4">
            <v>38869</v>
          </cell>
          <cell r="AG4">
            <v>38899</v>
          </cell>
          <cell r="AH4">
            <v>38930</v>
          </cell>
          <cell r="AI4">
            <v>38961</v>
          </cell>
          <cell r="AJ4">
            <v>38991</v>
          </cell>
          <cell r="AK4">
            <v>39022</v>
          </cell>
          <cell r="AL4">
            <v>39052</v>
          </cell>
          <cell r="AM4">
            <v>39083</v>
          </cell>
          <cell r="AN4">
            <v>39114</v>
          </cell>
          <cell r="AO4">
            <v>39142</v>
          </cell>
          <cell r="AP4">
            <v>39173</v>
          </cell>
          <cell r="AQ4">
            <v>39203</v>
          </cell>
          <cell r="AR4">
            <v>39234</v>
          </cell>
          <cell r="AS4">
            <v>39264</v>
          </cell>
          <cell r="AT4">
            <v>39295</v>
          </cell>
          <cell r="AU4">
            <v>39326</v>
          </cell>
          <cell r="AV4">
            <v>39356</v>
          </cell>
          <cell r="AW4">
            <v>39387</v>
          </cell>
          <cell r="AX4">
            <v>39417</v>
          </cell>
          <cell r="AY4">
            <v>39448</v>
          </cell>
          <cell r="AZ4">
            <v>39479</v>
          </cell>
          <cell r="BA4">
            <v>39508</v>
          </cell>
          <cell r="BB4">
            <v>39539</v>
          </cell>
          <cell r="BC4">
            <v>39569</v>
          </cell>
          <cell r="BD4">
            <v>39600</v>
          </cell>
          <cell r="BE4">
            <v>39630</v>
          </cell>
          <cell r="BF4">
            <v>39661</v>
          </cell>
          <cell r="BG4">
            <v>39692</v>
          </cell>
          <cell r="BH4">
            <v>39722</v>
          </cell>
          <cell r="BI4">
            <v>39753</v>
          </cell>
          <cell r="BJ4">
            <v>39783</v>
          </cell>
          <cell r="BK4">
            <v>39814</v>
          </cell>
          <cell r="BL4">
            <v>39845</v>
          </cell>
          <cell r="BM4">
            <v>39873</v>
          </cell>
          <cell r="BN4">
            <v>39904</v>
          </cell>
          <cell r="BO4">
            <v>39934</v>
          </cell>
          <cell r="BP4">
            <v>39965</v>
          </cell>
          <cell r="BQ4">
            <v>39995</v>
          </cell>
          <cell r="BR4">
            <v>40026</v>
          </cell>
          <cell r="BS4">
            <v>40057</v>
          </cell>
          <cell r="BT4">
            <v>40087</v>
          </cell>
          <cell r="BU4">
            <v>40118</v>
          </cell>
          <cell r="BV4">
            <v>40148</v>
          </cell>
          <cell r="BW4">
            <v>40179</v>
          </cell>
          <cell r="BX4">
            <v>40210</v>
          </cell>
          <cell r="BY4">
            <v>40238</v>
          </cell>
          <cell r="BZ4">
            <v>40269</v>
          </cell>
          <cell r="CA4">
            <v>40299</v>
          </cell>
          <cell r="CB4">
            <v>40330</v>
          </cell>
          <cell r="CC4">
            <v>40360</v>
          </cell>
          <cell r="CD4">
            <v>40391</v>
          </cell>
          <cell r="CE4">
            <v>40422</v>
          </cell>
          <cell r="CF4">
            <v>40452</v>
          </cell>
          <cell r="CG4">
            <v>40483</v>
          </cell>
          <cell r="CH4">
            <v>40513</v>
          </cell>
        </row>
        <row r="5">
          <cell r="AY5" t="str">
            <v>Redwood: D.07-09-045</v>
          </cell>
          <cell r="BK5" t="str">
            <v>D.07-09-045</v>
          </cell>
          <cell r="BW5" t="str">
            <v>D.07-09-045</v>
          </cell>
        </row>
        <row r="6">
          <cell r="C6">
            <v>0.17565245901639348</v>
          </cell>
          <cell r="D6">
            <v>0.17565245901639348</v>
          </cell>
          <cell r="E6">
            <v>0.17565245901639348</v>
          </cell>
          <cell r="F6">
            <v>0.17565245901639348</v>
          </cell>
          <cell r="G6">
            <v>0.17565245901639348</v>
          </cell>
          <cell r="H6">
            <v>0.17565245901639348</v>
          </cell>
          <cell r="I6">
            <v>0.17420655737704918</v>
          </cell>
          <cell r="J6">
            <v>0.17420655737704918</v>
          </cell>
          <cell r="K6">
            <v>0.17420655737704918</v>
          </cell>
          <cell r="L6">
            <v>0.17420655737704918</v>
          </cell>
          <cell r="M6">
            <v>0.17420655737704918</v>
          </cell>
          <cell r="N6">
            <v>0.17420655737704918</v>
          </cell>
          <cell r="O6">
            <v>0.17282301369863015</v>
          </cell>
          <cell r="P6">
            <v>0.17282301369863015</v>
          </cell>
          <cell r="Q6">
            <v>0.17282301369863015</v>
          </cell>
          <cell r="R6">
            <v>0.17282301369863015</v>
          </cell>
          <cell r="S6">
            <v>0.17282301369863015</v>
          </cell>
          <cell r="T6">
            <v>0.17282301369863015</v>
          </cell>
          <cell r="U6">
            <v>0.17282301369863015</v>
          </cell>
          <cell r="V6">
            <v>0.17282301369863015</v>
          </cell>
          <cell r="W6">
            <v>0.17282301369863015</v>
          </cell>
          <cell r="X6">
            <v>0.17282301369863015</v>
          </cell>
          <cell r="Y6">
            <v>0.17282301369863015</v>
          </cell>
          <cell r="Z6">
            <v>0.17282301369863015</v>
          </cell>
          <cell r="AA6">
            <v>0.17784328767123289</v>
          </cell>
          <cell r="AB6">
            <v>0.17784328767123289</v>
          </cell>
          <cell r="AC6">
            <v>0.17784328767123289</v>
          </cell>
          <cell r="AD6">
            <v>0.17784328767123289</v>
          </cell>
          <cell r="AE6">
            <v>0.17784328767123289</v>
          </cell>
          <cell r="AF6">
            <v>0.17784328767123289</v>
          </cell>
          <cell r="AG6">
            <v>0.17784328767123289</v>
          </cell>
          <cell r="AH6">
            <v>0.17784328767123289</v>
          </cell>
          <cell r="AI6">
            <v>0.17784328767123289</v>
          </cell>
          <cell r="AJ6">
            <v>0.17784328767123289</v>
          </cell>
          <cell r="AK6">
            <v>0.17784328767123289</v>
          </cell>
          <cell r="AL6">
            <v>0.17784328767123289</v>
          </cell>
          <cell r="AM6">
            <v>0.17794520547945203</v>
          </cell>
          <cell r="AN6">
            <v>0.17794520547945203</v>
          </cell>
          <cell r="AO6">
            <v>0.17794520547945203</v>
          </cell>
          <cell r="AP6">
            <v>0.17794520547945203</v>
          </cell>
          <cell r="AQ6">
            <v>0.17794520547945203</v>
          </cell>
          <cell r="AR6">
            <v>0.17794520547945203</v>
          </cell>
          <cell r="AS6">
            <v>0.17794520547945203</v>
          </cell>
          <cell r="AT6">
            <v>0.17794520547945203</v>
          </cell>
          <cell r="AU6">
            <v>0.17794520547945203</v>
          </cell>
          <cell r="AV6">
            <v>0.17794520547945203</v>
          </cell>
          <cell r="AW6">
            <v>0.17794520547945203</v>
          </cell>
          <cell r="AX6">
            <v>0.17794520547945203</v>
          </cell>
          <cell r="AY6">
            <v>0.16959344262295084</v>
          </cell>
          <cell r="AZ6">
            <v>0.16959344262295084</v>
          </cell>
          <cell r="BA6">
            <v>0.16959344262295084</v>
          </cell>
          <cell r="BB6">
            <v>0.16959344262295084</v>
          </cell>
          <cell r="BC6">
            <v>0.16959344262295084</v>
          </cell>
          <cell r="BD6">
            <v>0.16959344262295084</v>
          </cell>
          <cell r="BE6">
            <v>0.16959344262295084</v>
          </cell>
          <cell r="BF6">
            <v>0.16959344262295084</v>
          </cell>
          <cell r="BG6">
            <v>0.16959344262295084</v>
          </cell>
          <cell r="BH6">
            <v>0.16959344262295084</v>
          </cell>
          <cell r="BI6">
            <v>0.16959344262295084</v>
          </cell>
          <cell r="BJ6">
            <v>0.16959344262295084</v>
          </cell>
          <cell r="BK6">
            <v>0.16834191780821919</v>
          </cell>
          <cell r="BL6">
            <v>0.16834191780821919</v>
          </cell>
          <cell r="BM6">
            <v>0.16834191780821919</v>
          </cell>
          <cell r="BN6">
            <v>0.16834191780821919</v>
          </cell>
          <cell r="BO6">
            <v>0.16834191780821919</v>
          </cell>
          <cell r="BP6">
            <v>0.16834191780821919</v>
          </cell>
          <cell r="BQ6">
            <v>0.16834191780821919</v>
          </cell>
          <cell r="BR6">
            <v>0.16834191780821919</v>
          </cell>
          <cell r="BS6">
            <v>0.16834191780821919</v>
          </cell>
          <cell r="BT6">
            <v>0.16834191780821919</v>
          </cell>
          <cell r="BU6">
            <v>0.16834191780821919</v>
          </cell>
          <cell r="BV6">
            <v>0.16834191780821919</v>
          </cell>
          <cell r="BW6">
            <v>0.16668493150684932</v>
          </cell>
          <cell r="BX6">
            <v>0.16668493150684932</v>
          </cell>
          <cell r="BY6">
            <v>0.16668493150684932</v>
          </cell>
          <cell r="BZ6">
            <v>0.16668493150684932</v>
          </cell>
          <cell r="CA6">
            <v>0.16668493150684932</v>
          </cell>
          <cell r="CB6">
            <v>0.16668493150684932</v>
          </cell>
          <cell r="CC6">
            <v>0.16668493150684932</v>
          </cell>
          <cell r="CD6">
            <v>0.16668493150684932</v>
          </cell>
          <cell r="CE6">
            <v>0.16668493150684932</v>
          </cell>
          <cell r="CF6">
            <v>0.16668493150684932</v>
          </cell>
          <cell r="CG6">
            <v>0.16668493150684932</v>
          </cell>
          <cell r="CH6">
            <v>0.16668493150684932</v>
          </cell>
        </row>
        <row r="7">
          <cell r="C7">
            <v>0.1236</v>
          </cell>
          <cell r="D7">
            <v>0.1236</v>
          </cell>
          <cell r="E7">
            <v>0.1236</v>
          </cell>
          <cell r="F7">
            <v>0.1236</v>
          </cell>
          <cell r="G7">
            <v>0.1236</v>
          </cell>
          <cell r="H7">
            <v>0.1236</v>
          </cell>
          <cell r="I7">
            <v>0.1236</v>
          </cell>
          <cell r="J7">
            <v>0.1236</v>
          </cell>
          <cell r="K7">
            <v>0.1236</v>
          </cell>
          <cell r="L7">
            <v>0.1236</v>
          </cell>
          <cell r="M7">
            <v>0.1236</v>
          </cell>
          <cell r="N7">
            <v>0.1236</v>
          </cell>
          <cell r="O7">
            <v>0.13539999999999999</v>
          </cell>
          <cell r="P7">
            <v>0.13539999999999999</v>
          </cell>
          <cell r="Q7">
            <v>0.13539999999999999</v>
          </cell>
          <cell r="R7">
            <v>0.13539999999999999</v>
          </cell>
          <cell r="S7">
            <v>0.13539999999999999</v>
          </cell>
          <cell r="T7">
            <v>0.13539999999999999</v>
          </cell>
          <cell r="U7">
            <v>0.13539999999999999</v>
          </cell>
          <cell r="V7">
            <v>0.13539999999999999</v>
          </cell>
          <cell r="W7">
            <v>0.13539999999999999</v>
          </cell>
          <cell r="X7">
            <v>0.13539999999999999</v>
          </cell>
          <cell r="Y7">
            <v>0.13539999999999999</v>
          </cell>
          <cell r="Z7">
            <v>0.13539999999999999</v>
          </cell>
          <cell r="AA7">
            <v>0.1363</v>
          </cell>
          <cell r="AB7">
            <v>0.1363</v>
          </cell>
          <cell r="AC7">
            <v>0.1363</v>
          </cell>
          <cell r="AD7">
            <v>0.1363</v>
          </cell>
          <cell r="AE7">
            <v>0.1363</v>
          </cell>
          <cell r="AF7">
            <v>0.1363</v>
          </cell>
          <cell r="AG7">
            <v>0.1363</v>
          </cell>
          <cell r="AH7">
            <v>0.1363</v>
          </cell>
          <cell r="AI7">
            <v>0.1363</v>
          </cell>
          <cell r="AJ7">
            <v>0.1363</v>
          </cell>
          <cell r="AK7">
            <v>0.1363</v>
          </cell>
          <cell r="AL7">
            <v>0.1363</v>
          </cell>
          <cell r="AM7">
            <v>0.13639999999999999</v>
          </cell>
          <cell r="AN7">
            <v>0.13639999999999999</v>
          </cell>
          <cell r="AO7">
            <v>0.13639999999999999</v>
          </cell>
          <cell r="AP7">
            <v>0.13639999999999999</v>
          </cell>
          <cell r="AQ7">
            <v>0.13639999999999999</v>
          </cell>
          <cell r="AR7">
            <v>0.13639999999999999</v>
          </cell>
          <cell r="AS7">
            <v>0.13639999999999999</v>
          </cell>
          <cell r="AT7">
            <v>0.13639999999999999</v>
          </cell>
          <cell r="AU7">
            <v>0.13639999999999999</v>
          </cell>
          <cell r="AV7">
            <v>0.13639999999999999</v>
          </cell>
          <cell r="AW7">
            <v>0.13639999999999999</v>
          </cell>
          <cell r="AX7">
            <v>0.13639999999999999</v>
          </cell>
          <cell r="AY7">
            <v>0.12989999999999999</v>
          </cell>
          <cell r="AZ7">
            <v>0.12989999999999999</v>
          </cell>
          <cell r="BA7">
            <v>0.12989999999999999</v>
          </cell>
          <cell r="BB7">
            <v>0.12989999999999999</v>
          </cell>
          <cell r="BC7">
            <v>0.12989999999999999</v>
          </cell>
          <cell r="BD7">
            <v>0.12989999999999999</v>
          </cell>
          <cell r="BE7">
            <v>0.12989999999999999</v>
          </cell>
          <cell r="BF7">
            <v>0.12989999999999999</v>
          </cell>
          <cell r="BG7">
            <v>0.12989999999999999</v>
          </cell>
          <cell r="BH7">
            <v>0.12989999999999999</v>
          </cell>
          <cell r="BI7">
            <v>0.12989999999999999</v>
          </cell>
          <cell r="BJ7">
            <v>0.12989999999999999</v>
          </cell>
          <cell r="BK7">
            <v>0.12859999999999999</v>
          </cell>
          <cell r="BL7">
            <v>0.12859999999999999</v>
          </cell>
          <cell r="BM7">
            <v>0.12859999999999999</v>
          </cell>
          <cell r="BN7">
            <v>0.12859999999999999</v>
          </cell>
          <cell r="BO7">
            <v>0.12859999999999999</v>
          </cell>
          <cell r="BP7">
            <v>0.12859999999999999</v>
          </cell>
          <cell r="BQ7">
            <v>0.12859999999999999</v>
          </cell>
          <cell r="BR7">
            <v>0.12859999999999999</v>
          </cell>
          <cell r="BS7">
            <v>0.12859999999999999</v>
          </cell>
          <cell r="BT7">
            <v>0.12859999999999999</v>
          </cell>
          <cell r="BU7">
            <v>0.12859999999999999</v>
          </cell>
          <cell r="BV7">
            <v>0.12859999999999999</v>
          </cell>
          <cell r="BW7">
            <v>0.12740000000000001</v>
          </cell>
          <cell r="BX7">
            <v>0.12740000000000001</v>
          </cell>
          <cell r="BY7">
            <v>0.12740000000000001</v>
          </cell>
          <cell r="BZ7">
            <v>0.12740000000000001</v>
          </cell>
          <cell r="CA7">
            <v>0.12740000000000001</v>
          </cell>
          <cell r="CB7">
            <v>0.12740000000000001</v>
          </cell>
          <cell r="CC7">
            <v>0.12740000000000001</v>
          </cell>
          <cell r="CD7">
            <v>0.12740000000000001</v>
          </cell>
          <cell r="CE7">
            <v>0.12740000000000001</v>
          </cell>
          <cell r="CF7">
            <v>0.12740000000000001</v>
          </cell>
          <cell r="CG7">
            <v>0.12740000000000001</v>
          </cell>
          <cell r="CH7">
            <v>0.12740000000000001</v>
          </cell>
        </row>
        <row r="8">
          <cell r="C8">
            <v>0.29930000000000001</v>
          </cell>
          <cell r="D8">
            <v>0.29930000000000001</v>
          </cell>
          <cell r="E8">
            <v>0.29930000000000001</v>
          </cell>
          <cell r="F8">
            <v>0.29930000000000001</v>
          </cell>
          <cell r="G8">
            <v>0.29930000000000001</v>
          </cell>
          <cell r="H8">
            <v>0.29930000000000001</v>
          </cell>
          <cell r="I8">
            <v>0.29780000000000001</v>
          </cell>
          <cell r="J8">
            <v>0.29780000000000001</v>
          </cell>
          <cell r="K8">
            <v>0.29780000000000001</v>
          </cell>
          <cell r="L8">
            <v>0.29780000000000001</v>
          </cell>
          <cell r="M8">
            <v>0.29780000000000001</v>
          </cell>
          <cell r="N8">
            <v>0.29780000000000001</v>
          </cell>
          <cell r="O8">
            <v>0.30819999999999997</v>
          </cell>
          <cell r="P8">
            <v>0.30819999999999997</v>
          </cell>
          <cell r="Q8">
            <v>0.30819999999999997</v>
          </cell>
          <cell r="R8">
            <v>0.30819999999999997</v>
          </cell>
          <cell r="S8">
            <v>0.30819999999999997</v>
          </cell>
          <cell r="T8">
            <v>0.30819999999999997</v>
          </cell>
          <cell r="U8">
            <v>0.30819999999999997</v>
          </cell>
          <cell r="V8">
            <v>0.30819999999999997</v>
          </cell>
          <cell r="W8">
            <v>0.30819999999999997</v>
          </cell>
          <cell r="X8">
            <v>0.30819999999999997</v>
          </cell>
          <cell r="Y8">
            <v>0.30819999999999997</v>
          </cell>
          <cell r="Z8">
            <v>0.30819999999999997</v>
          </cell>
          <cell r="AA8">
            <v>0.31409999999999999</v>
          </cell>
          <cell r="AB8">
            <v>0.31409999999999999</v>
          </cell>
          <cell r="AC8">
            <v>0.31409999999999999</v>
          </cell>
          <cell r="AD8">
            <v>0.31409999999999999</v>
          </cell>
          <cell r="AE8">
            <v>0.31409999999999999</v>
          </cell>
          <cell r="AF8">
            <v>0.31409999999999999</v>
          </cell>
          <cell r="AG8">
            <v>0.31409999999999999</v>
          </cell>
          <cell r="AH8">
            <v>0.31409999999999999</v>
          </cell>
          <cell r="AI8">
            <v>0.31409999999999999</v>
          </cell>
          <cell r="AJ8">
            <v>0.31409999999999999</v>
          </cell>
          <cell r="AK8">
            <v>0.31409999999999999</v>
          </cell>
          <cell r="AL8">
            <v>0.31409999999999999</v>
          </cell>
          <cell r="AM8">
            <v>0.31430000000000002</v>
          </cell>
          <cell r="AN8">
            <v>0.31430000000000002</v>
          </cell>
          <cell r="AO8">
            <v>0.31430000000000002</v>
          </cell>
          <cell r="AP8">
            <v>0.31430000000000002</v>
          </cell>
          <cell r="AQ8">
            <v>0.31430000000000002</v>
          </cell>
          <cell r="AR8">
            <v>0.31430000000000002</v>
          </cell>
          <cell r="AS8">
            <v>0.31430000000000002</v>
          </cell>
          <cell r="AT8">
            <v>0.31430000000000002</v>
          </cell>
          <cell r="AU8">
            <v>0.31430000000000002</v>
          </cell>
          <cell r="AV8">
            <v>0.31430000000000002</v>
          </cell>
          <cell r="AW8">
            <v>0.31430000000000002</v>
          </cell>
          <cell r="AX8">
            <v>0.31430000000000002</v>
          </cell>
          <cell r="AY8">
            <v>0.29949344262295086</v>
          </cell>
          <cell r="AZ8">
            <v>0.29949999999999999</v>
          </cell>
          <cell r="BA8">
            <v>0.29949999999999999</v>
          </cell>
          <cell r="BB8">
            <v>0.29949999999999999</v>
          </cell>
          <cell r="BC8">
            <v>0.29949999999999999</v>
          </cell>
          <cell r="BD8">
            <v>0.29949999999999999</v>
          </cell>
          <cell r="BE8">
            <v>0.29949999999999999</v>
          </cell>
          <cell r="BF8">
            <v>0.29949999999999999</v>
          </cell>
          <cell r="BG8">
            <v>0.29949999999999999</v>
          </cell>
          <cell r="BH8">
            <v>0.29949999999999999</v>
          </cell>
          <cell r="BI8">
            <v>0.29949999999999999</v>
          </cell>
          <cell r="BJ8">
            <v>0.29949999999999999</v>
          </cell>
          <cell r="BK8">
            <v>0.2969</v>
          </cell>
          <cell r="BL8">
            <v>0.2969</v>
          </cell>
          <cell r="BM8">
            <v>0.2969</v>
          </cell>
          <cell r="BN8">
            <v>0.2969</v>
          </cell>
          <cell r="BO8">
            <v>0.2969</v>
          </cell>
          <cell r="BP8">
            <v>0.2969</v>
          </cell>
          <cell r="BQ8">
            <v>0.2969</v>
          </cell>
          <cell r="BR8">
            <v>0.2969</v>
          </cell>
          <cell r="BS8">
            <v>0.2969</v>
          </cell>
          <cell r="BT8">
            <v>0.2969</v>
          </cell>
          <cell r="BU8">
            <v>0.2969</v>
          </cell>
          <cell r="BV8">
            <v>0.2969</v>
          </cell>
          <cell r="BW8">
            <v>0.29409999999999997</v>
          </cell>
          <cell r="BX8">
            <v>0.29409999999999997</v>
          </cell>
          <cell r="BY8">
            <v>0.29409999999999997</v>
          </cell>
          <cell r="BZ8">
            <v>0.29409999999999997</v>
          </cell>
          <cell r="CA8">
            <v>0.29409999999999997</v>
          </cell>
          <cell r="CB8">
            <v>0.29409999999999997</v>
          </cell>
          <cell r="CC8">
            <v>0.29409999999999997</v>
          </cell>
          <cell r="CD8">
            <v>0.29409999999999997</v>
          </cell>
          <cell r="CE8">
            <v>0.29409999999999997</v>
          </cell>
          <cell r="CF8">
            <v>0.29409999999999997</v>
          </cell>
          <cell r="CG8">
            <v>0.29409999999999997</v>
          </cell>
          <cell r="CH8">
            <v>0.29409999999999997</v>
          </cell>
        </row>
        <row r="9">
          <cell r="AY9" t="str">
            <v>Baja: D.07-09-045</v>
          </cell>
          <cell r="BK9" t="str">
            <v>D.07-09-045</v>
          </cell>
          <cell r="BW9" t="str">
            <v>D.07-09-045</v>
          </cell>
        </row>
        <row r="10">
          <cell r="C10">
            <v>0.14648524590163936</v>
          </cell>
          <cell r="D10">
            <v>0.14648524590163936</v>
          </cell>
          <cell r="E10">
            <v>0.14648524590163936</v>
          </cell>
          <cell r="F10">
            <v>0.14648524590163936</v>
          </cell>
          <cell r="G10">
            <v>0.14648524590163936</v>
          </cell>
          <cell r="H10">
            <v>0.14648524590163936</v>
          </cell>
          <cell r="I10">
            <v>0.14154426229508196</v>
          </cell>
          <cell r="J10">
            <v>0.14154426229508196</v>
          </cell>
          <cell r="K10">
            <v>0.14154426229508196</v>
          </cell>
          <cell r="L10">
            <v>0.14154426229508196</v>
          </cell>
          <cell r="M10">
            <v>0.14154426229508196</v>
          </cell>
          <cell r="N10">
            <v>0.14154426229508196</v>
          </cell>
          <cell r="O10">
            <v>0.19264109589041095</v>
          </cell>
          <cell r="P10">
            <v>0.19264109589041095</v>
          </cell>
          <cell r="Q10">
            <v>0.19264109589041095</v>
          </cell>
          <cell r="R10">
            <v>0.19264109589041095</v>
          </cell>
          <cell r="S10">
            <v>0.19264109589041095</v>
          </cell>
          <cell r="T10">
            <v>0.19264109589041095</v>
          </cell>
          <cell r="U10">
            <v>0.19264109589041095</v>
          </cell>
          <cell r="V10">
            <v>0.19264109589041095</v>
          </cell>
          <cell r="W10">
            <v>0.19264109589041095</v>
          </cell>
          <cell r="X10">
            <v>0.19264109589041095</v>
          </cell>
          <cell r="Y10">
            <v>0.19264109589041095</v>
          </cell>
          <cell r="Z10">
            <v>0.19264109589041095</v>
          </cell>
          <cell r="AA10">
            <v>0.2219704109589041</v>
          </cell>
          <cell r="AB10">
            <v>0.2219704109589041</v>
          </cell>
          <cell r="AC10">
            <v>0.2219704109589041</v>
          </cell>
          <cell r="AD10">
            <v>0.2219704109589041</v>
          </cell>
          <cell r="AE10">
            <v>0.2219704109589041</v>
          </cell>
          <cell r="AF10">
            <v>0.2219704109589041</v>
          </cell>
          <cell r="AG10">
            <v>0.2219704109589041</v>
          </cell>
          <cell r="AH10">
            <v>0.2219704109589041</v>
          </cell>
          <cell r="AI10">
            <v>0.2219704109589041</v>
          </cell>
          <cell r="AJ10">
            <v>0.2219704109589041</v>
          </cell>
          <cell r="AK10">
            <v>0.2219704109589041</v>
          </cell>
          <cell r="AL10">
            <v>0.2219704109589041</v>
          </cell>
          <cell r="AM10">
            <v>0.22210520547945203</v>
          </cell>
          <cell r="AN10">
            <v>0.22210520547945203</v>
          </cell>
          <cell r="AO10">
            <v>0.22210520547945203</v>
          </cell>
          <cell r="AP10">
            <v>0.22210520547945203</v>
          </cell>
          <cell r="AQ10">
            <v>0.22210520547945203</v>
          </cell>
          <cell r="AR10">
            <v>0.22210520547945203</v>
          </cell>
          <cell r="AS10">
            <v>0.22210520547945203</v>
          </cell>
          <cell r="AT10">
            <v>0.22210520547945203</v>
          </cell>
          <cell r="AU10">
            <v>0.22210520547945203</v>
          </cell>
          <cell r="AV10">
            <v>0.22210520547945203</v>
          </cell>
          <cell r="AW10">
            <v>0.22210520547945203</v>
          </cell>
          <cell r="AX10">
            <v>0.22210520547945203</v>
          </cell>
          <cell r="AY10">
            <v>0.23427213114754097</v>
          </cell>
          <cell r="AZ10">
            <v>0.23427213114754097</v>
          </cell>
          <cell r="BA10">
            <v>0.23427213114754097</v>
          </cell>
          <cell r="BB10">
            <v>0.23427213114754097</v>
          </cell>
          <cell r="BC10">
            <v>0.23427213114754097</v>
          </cell>
          <cell r="BD10">
            <v>0.23427213114754097</v>
          </cell>
          <cell r="BE10">
            <v>0.23427213114754097</v>
          </cell>
          <cell r="BF10">
            <v>0.23427213114754097</v>
          </cell>
          <cell r="BG10">
            <v>0.23427213114754097</v>
          </cell>
          <cell r="BH10">
            <v>0.23427213114754097</v>
          </cell>
          <cell r="BI10">
            <v>0.23427213114754097</v>
          </cell>
          <cell r="BJ10">
            <v>0.23427213114754097</v>
          </cell>
          <cell r="BK10">
            <v>0.232586301369863</v>
          </cell>
          <cell r="BL10">
            <v>0.232586301369863</v>
          </cell>
          <cell r="BM10">
            <v>0.232586301369863</v>
          </cell>
          <cell r="BN10">
            <v>0.232586301369863</v>
          </cell>
          <cell r="BO10">
            <v>0.232586301369863</v>
          </cell>
          <cell r="BP10">
            <v>0.232586301369863</v>
          </cell>
          <cell r="BQ10">
            <v>0.232586301369863</v>
          </cell>
          <cell r="BR10">
            <v>0.232586301369863</v>
          </cell>
          <cell r="BS10">
            <v>0.232586301369863</v>
          </cell>
          <cell r="BT10">
            <v>0.232586301369863</v>
          </cell>
          <cell r="BU10">
            <v>0.232586301369863</v>
          </cell>
          <cell r="BV10">
            <v>0.232586301369863</v>
          </cell>
          <cell r="BW10">
            <v>0.2302586301369863</v>
          </cell>
          <cell r="BX10">
            <v>0.2302586301369863</v>
          </cell>
          <cell r="BY10">
            <v>0.2302586301369863</v>
          </cell>
          <cell r="BZ10">
            <v>0.2302586301369863</v>
          </cell>
          <cell r="CA10">
            <v>0.2302586301369863</v>
          </cell>
          <cell r="CB10">
            <v>0.2302586301369863</v>
          </cell>
          <cell r="CC10">
            <v>0.2302586301369863</v>
          </cell>
          <cell r="CD10">
            <v>0.2302586301369863</v>
          </cell>
          <cell r="CE10">
            <v>0.2302586301369863</v>
          </cell>
          <cell r="CF10">
            <v>0.2302586301369863</v>
          </cell>
          <cell r="CG10">
            <v>0.2302586301369863</v>
          </cell>
          <cell r="CH10">
            <v>0.2302586301369863</v>
          </cell>
        </row>
        <row r="11">
          <cell r="C11">
            <v>4.48E-2</v>
          </cell>
          <cell r="D11">
            <v>4.48E-2</v>
          </cell>
          <cell r="E11">
            <v>4.48E-2</v>
          </cell>
          <cell r="F11">
            <v>4.48E-2</v>
          </cell>
          <cell r="G11">
            <v>4.48E-2</v>
          </cell>
          <cell r="H11">
            <v>4.48E-2</v>
          </cell>
          <cell r="I11">
            <v>4.48E-2</v>
          </cell>
          <cell r="J11">
            <v>4.48E-2</v>
          </cell>
          <cell r="K11">
            <v>4.48E-2</v>
          </cell>
          <cell r="L11">
            <v>4.48E-2</v>
          </cell>
          <cell r="M11">
            <v>4.48E-2</v>
          </cell>
          <cell r="N11">
            <v>4.48E-2</v>
          </cell>
          <cell r="O11">
            <v>8.5500000000000007E-2</v>
          </cell>
          <cell r="P11">
            <v>8.5500000000000007E-2</v>
          </cell>
          <cell r="Q11">
            <v>8.5500000000000007E-2</v>
          </cell>
          <cell r="R11">
            <v>8.5500000000000007E-2</v>
          </cell>
          <cell r="S11">
            <v>8.5500000000000007E-2</v>
          </cell>
          <cell r="T11">
            <v>8.5500000000000007E-2</v>
          </cell>
          <cell r="U11">
            <v>8.5500000000000007E-2</v>
          </cell>
          <cell r="V11">
            <v>8.5500000000000007E-2</v>
          </cell>
          <cell r="W11">
            <v>8.5500000000000007E-2</v>
          </cell>
          <cell r="X11">
            <v>8.5500000000000007E-2</v>
          </cell>
          <cell r="Y11">
            <v>8.5500000000000007E-2</v>
          </cell>
          <cell r="Z11">
            <v>8.5500000000000007E-2</v>
          </cell>
          <cell r="AA11">
            <v>8.5999999999999993E-2</v>
          </cell>
          <cell r="AB11">
            <v>8.5999999999999993E-2</v>
          </cell>
          <cell r="AC11">
            <v>8.5999999999999993E-2</v>
          </cell>
          <cell r="AD11">
            <v>8.5999999999999993E-2</v>
          </cell>
          <cell r="AE11">
            <v>8.5999999999999993E-2</v>
          </cell>
          <cell r="AF11">
            <v>8.5999999999999993E-2</v>
          </cell>
          <cell r="AG11">
            <v>8.5999999999999993E-2</v>
          </cell>
          <cell r="AH11">
            <v>8.5999999999999993E-2</v>
          </cell>
          <cell r="AI11">
            <v>8.5999999999999993E-2</v>
          </cell>
          <cell r="AJ11">
            <v>8.5999999999999993E-2</v>
          </cell>
          <cell r="AK11">
            <v>8.5999999999999993E-2</v>
          </cell>
          <cell r="AL11">
            <v>8.5999999999999993E-2</v>
          </cell>
          <cell r="AM11">
            <v>8.6099999999999996E-2</v>
          </cell>
          <cell r="AN11">
            <v>8.6099999999999996E-2</v>
          </cell>
          <cell r="AO11">
            <v>8.6099999999999996E-2</v>
          </cell>
          <cell r="AP11">
            <v>8.6099999999999996E-2</v>
          </cell>
          <cell r="AQ11">
            <v>8.6099999999999996E-2</v>
          </cell>
          <cell r="AR11">
            <v>8.6099999999999996E-2</v>
          </cell>
          <cell r="AS11">
            <v>8.6099999999999996E-2</v>
          </cell>
          <cell r="AT11">
            <v>8.6099999999999996E-2</v>
          </cell>
          <cell r="AU11">
            <v>8.6099999999999996E-2</v>
          </cell>
          <cell r="AV11">
            <v>8.6099999999999996E-2</v>
          </cell>
          <cell r="AW11">
            <v>8.6099999999999996E-2</v>
          </cell>
          <cell r="AX11">
            <v>8.6099999999999996E-2</v>
          </cell>
          <cell r="AY11">
            <v>9.0300000000000005E-2</v>
          </cell>
          <cell r="AZ11">
            <v>9.0300000000000005E-2</v>
          </cell>
          <cell r="BA11">
            <v>9.0300000000000005E-2</v>
          </cell>
          <cell r="BB11">
            <v>9.0300000000000005E-2</v>
          </cell>
          <cell r="BC11">
            <v>9.0300000000000005E-2</v>
          </cell>
          <cell r="BD11">
            <v>9.0300000000000005E-2</v>
          </cell>
          <cell r="BE11">
            <v>9.0300000000000005E-2</v>
          </cell>
          <cell r="BF11">
            <v>9.0300000000000005E-2</v>
          </cell>
          <cell r="BG11">
            <v>9.0300000000000005E-2</v>
          </cell>
          <cell r="BH11">
            <v>9.0300000000000005E-2</v>
          </cell>
          <cell r="BI11">
            <v>9.0300000000000005E-2</v>
          </cell>
          <cell r="BJ11">
            <v>9.0300000000000005E-2</v>
          </cell>
          <cell r="BK11">
            <v>8.9399999999999993E-2</v>
          </cell>
          <cell r="BL11">
            <v>8.9399999999999993E-2</v>
          </cell>
          <cell r="BM11">
            <v>8.9399999999999993E-2</v>
          </cell>
          <cell r="BN11">
            <v>8.9399999999999993E-2</v>
          </cell>
          <cell r="BO11">
            <v>8.9399999999999993E-2</v>
          </cell>
          <cell r="BP11">
            <v>8.9399999999999993E-2</v>
          </cell>
          <cell r="BQ11">
            <v>8.9399999999999993E-2</v>
          </cell>
          <cell r="BR11">
            <v>8.9399999999999993E-2</v>
          </cell>
          <cell r="BS11">
            <v>8.9399999999999993E-2</v>
          </cell>
          <cell r="BT11">
            <v>8.9399999999999993E-2</v>
          </cell>
          <cell r="BU11">
            <v>8.9399999999999993E-2</v>
          </cell>
          <cell r="BV11">
            <v>8.9399999999999993E-2</v>
          </cell>
          <cell r="BW11">
            <v>8.8499999999999995E-2</v>
          </cell>
          <cell r="BX11">
            <v>8.8499999999999995E-2</v>
          </cell>
          <cell r="BY11">
            <v>8.8499999999999995E-2</v>
          </cell>
          <cell r="BZ11">
            <v>8.8499999999999995E-2</v>
          </cell>
          <cell r="CA11">
            <v>8.8499999999999995E-2</v>
          </cell>
          <cell r="CB11">
            <v>8.8499999999999995E-2</v>
          </cell>
          <cell r="CC11">
            <v>8.8499999999999995E-2</v>
          </cell>
          <cell r="CD11">
            <v>8.8499999999999995E-2</v>
          </cell>
          <cell r="CE11">
            <v>8.8499999999999995E-2</v>
          </cell>
          <cell r="CF11">
            <v>8.8499999999999995E-2</v>
          </cell>
          <cell r="CG11">
            <v>8.8499999999999995E-2</v>
          </cell>
          <cell r="CH11">
            <v>8.8499999999999995E-2</v>
          </cell>
        </row>
        <row r="12">
          <cell r="C12">
            <v>0.1913</v>
          </cell>
          <cell r="D12">
            <v>0.1913</v>
          </cell>
          <cell r="E12">
            <v>0.1913</v>
          </cell>
          <cell r="F12">
            <v>0.1913</v>
          </cell>
          <cell r="G12">
            <v>0.1913</v>
          </cell>
          <cell r="H12">
            <v>0.1913</v>
          </cell>
          <cell r="I12">
            <v>0.18629999999999999</v>
          </cell>
          <cell r="J12">
            <v>0.18629999999999999</v>
          </cell>
          <cell r="K12">
            <v>0.18629999999999999</v>
          </cell>
          <cell r="L12">
            <v>0.18629999999999999</v>
          </cell>
          <cell r="M12">
            <v>0.18629999999999999</v>
          </cell>
          <cell r="N12">
            <v>0.18629999999999999</v>
          </cell>
          <cell r="O12">
            <v>0.27810000000000001</v>
          </cell>
          <cell r="P12">
            <v>0.27810000000000001</v>
          </cell>
          <cell r="Q12">
            <v>0.27810000000000001</v>
          </cell>
          <cell r="R12">
            <v>0.27810000000000001</v>
          </cell>
          <cell r="S12">
            <v>0.27810000000000001</v>
          </cell>
          <cell r="T12">
            <v>0.27810000000000001</v>
          </cell>
          <cell r="U12">
            <v>0.27810000000000001</v>
          </cell>
          <cell r="V12">
            <v>0.27810000000000001</v>
          </cell>
          <cell r="W12">
            <v>0.27810000000000001</v>
          </cell>
          <cell r="X12">
            <v>0.27810000000000001</v>
          </cell>
          <cell r="Y12">
            <v>0.27810000000000001</v>
          </cell>
          <cell r="Z12">
            <v>0.27810000000000001</v>
          </cell>
          <cell r="AA12">
            <v>0.308</v>
          </cell>
          <cell r="AB12">
            <v>0.308</v>
          </cell>
          <cell r="AC12">
            <v>0.308</v>
          </cell>
          <cell r="AD12">
            <v>0.308</v>
          </cell>
          <cell r="AE12">
            <v>0.308</v>
          </cell>
          <cell r="AF12">
            <v>0.308</v>
          </cell>
          <cell r="AG12">
            <v>0.308</v>
          </cell>
          <cell r="AH12">
            <v>0.308</v>
          </cell>
          <cell r="AI12">
            <v>0.308</v>
          </cell>
          <cell r="AJ12">
            <v>0.308</v>
          </cell>
          <cell r="AK12">
            <v>0.308</v>
          </cell>
          <cell r="AL12">
            <v>0.308</v>
          </cell>
          <cell r="AM12">
            <v>0.30819999999999997</v>
          </cell>
          <cell r="AN12">
            <v>0.30819999999999997</v>
          </cell>
          <cell r="AO12">
            <v>0.30819999999999997</v>
          </cell>
          <cell r="AP12">
            <v>0.30819999999999997</v>
          </cell>
          <cell r="AQ12">
            <v>0.30819999999999997</v>
          </cell>
          <cell r="AR12">
            <v>0.30819999999999997</v>
          </cell>
          <cell r="AS12">
            <v>0.30819999999999997</v>
          </cell>
          <cell r="AT12">
            <v>0.30819999999999997</v>
          </cell>
          <cell r="AU12">
            <v>0.30819999999999997</v>
          </cell>
          <cell r="AV12">
            <v>0.30819999999999997</v>
          </cell>
          <cell r="AW12">
            <v>0.30819999999999997</v>
          </cell>
          <cell r="AX12">
            <v>0.30819999999999997</v>
          </cell>
          <cell r="AY12">
            <v>0.3246</v>
          </cell>
          <cell r="AZ12">
            <v>0.3246</v>
          </cell>
          <cell r="BA12">
            <v>0.3246</v>
          </cell>
          <cell r="BB12">
            <v>0.3246</v>
          </cell>
          <cell r="BC12">
            <v>0.3246</v>
          </cell>
          <cell r="BD12">
            <v>0.3246</v>
          </cell>
          <cell r="BE12">
            <v>0.3246</v>
          </cell>
          <cell r="BF12">
            <v>0.3246</v>
          </cell>
          <cell r="BG12">
            <v>0.3246</v>
          </cell>
          <cell r="BH12">
            <v>0.3246</v>
          </cell>
          <cell r="BI12">
            <v>0.3246</v>
          </cell>
          <cell r="BJ12">
            <v>0.3246</v>
          </cell>
          <cell r="BK12">
            <v>0.32200000000000001</v>
          </cell>
          <cell r="BL12">
            <v>0.32200000000000001</v>
          </cell>
          <cell r="BM12">
            <v>0.32200000000000001</v>
          </cell>
          <cell r="BN12">
            <v>0.32200000000000001</v>
          </cell>
          <cell r="BO12">
            <v>0.32200000000000001</v>
          </cell>
          <cell r="BP12">
            <v>0.32200000000000001</v>
          </cell>
          <cell r="BQ12">
            <v>0.32200000000000001</v>
          </cell>
          <cell r="BR12">
            <v>0.32200000000000001</v>
          </cell>
          <cell r="BS12">
            <v>0.32200000000000001</v>
          </cell>
          <cell r="BT12">
            <v>0.32200000000000001</v>
          </cell>
          <cell r="BU12">
            <v>0.32200000000000001</v>
          </cell>
          <cell r="BV12">
            <v>0.32200000000000001</v>
          </cell>
          <cell r="BW12">
            <v>0.31879999999999997</v>
          </cell>
          <cell r="BX12">
            <v>0.31879999999999997</v>
          </cell>
          <cell r="BY12">
            <v>0.31879999999999997</v>
          </cell>
          <cell r="BZ12">
            <v>0.31879999999999997</v>
          </cell>
          <cell r="CA12">
            <v>0.31879999999999997</v>
          </cell>
          <cell r="CB12">
            <v>0.31879999999999997</v>
          </cell>
          <cell r="CC12">
            <v>0.31879999999999997</v>
          </cell>
          <cell r="CD12">
            <v>0.31879999999999997</v>
          </cell>
          <cell r="CE12">
            <v>0.31879999999999997</v>
          </cell>
          <cell r="CF12">
            <v>0.31879999999999997</v>
          </cell>
          <cell r="CG12">
            <v>0.31879999999999997</v>
          </cell>
          <cell r="CH12">
            <v>0.31879999999999997</v>
          </cell>
        </row>
        <row r="14">
          <cell r="C14">
            <v>1.2E-2</v>
          </cell>
          <cell r="D14">
            <v>1.2E-2</v>
          </cell>
          <cell r="E14">
            <v>1.2E-2</v>
          </cell>
          <cell r="F14">
            <v>1.2E-2</v>
          </cell>
          <cell r="G14">
            <v>1.2E-2</v>
          </cell>
          <cell r="H14">
            <v>1.2E-2</v>
          </cell>
          <cell r="I14">
            <v>1.2E-2</v>
          </cell>
          <cell r="J14">
            <v>1.2E-2</v>
          </cell>
          <cell r="K14">
            <v>1.2E-2</v>
          </cell>
          <cell r="L14">
            <v>1.2E-2</v>
          </cell>
          <cell r="M14">
            <v>1.2E-2</v>
          </cell>
          <cell r="N14">
            <v>1.2E-2</v>
          </cell>
          <cell r="O14">
            <v>1.2E-2</v>
          </cell>
          <cell r="P14">
            <v>1.2E-2</v>
          </cell>
          <cell r="Q14">
            <v>1.2E-2</v>
          </cell>
          <cell r="R14">
            <v>1.2E-2</v>
          </cell>
          <cell r="S14">
            <v>1.2E-2</v>
          </cell>
          <cell r="T14">
            <v>1.2E-2</v>
          </cell>
          <cell r="U14">
            <v>1.2E-2</v>
          </cell>
          <cell r="V14">
            <v>1.2E-2</v>
          </cell>
          <cell r="W14">
            <v>1.2E-2</v>
          </cell>
          <cell r="X14">
            <v>1.2E-2</v>
          </cell>
          <cell r="Y14">
            <v>1.2E-2</v>
          </cell>
          <cell r="Z14">
            <v>1.2E-2</v>
          </cell>
          <cell r="AA14">
            <v>1.2E-2</v>
          </cell>
          <cell r="AB14">
            <v>1.2E-2</v>
          </cell>
          <cell r="AC14">
            <v>1.2E-2</v>
          </cell>
          <cell r="AD14">
            <v>1.2E-2</v>
          </cell>
          <cell r="AE14">
            <v>1.2E-2</v>
          </cell>
          <cell r="AF14">
            <v>1.2E-2</v>
          </cell>
          <cell r="AG14">
            <v>1.2E-2</v>
          </cell>
          <cell r="AH14">
            <v>1.2E-2</v>
          </cell>
          <cell r="AI14">
            <v>1.2E-2</v>
          </cell>
          <cell r="AJ14">
            <v>1.2E-2</v>
          </cell>
          <cell r="AK14">
            <v>1.2999999999999999E-2</v>
          </cell>
          <cell r="AL14">
            <v>1.2999999999999999E-2</v>
          </cell>
          <cell r="AM14">
            <v>1.2999999999999999E-2</v>
          </cell>
          <cell r="AN14">
            <v>1.2999999999999999E-2</v>
          </cell>
          <cell r="AO14">
            <v>1.2999999999999999E-2</v>
          </cell>
          <cell r="AP14">
            <v>1.2999999999999999E-2</v>
          </cell>
          <cell r="AQ14">
            <v>1.2999999999999999E-2</v>
          </cell>
          <cell r="AR14">
            <v>1.2999999999999999E-2</v>
          </cell>
          <cell r="AS14">
            <v>1.2999999999999999E-2</v>
          </cell>
          <cell r="AT14">
            <v>1.2999999999999999E-2</v>
          </cell>
          <cell r="AU14">
            <v>1.2999999999999999E-2</v>
          </cell>
          <cell r="AV14">
            <v>1.2999999999999999E-2</v>
          </cell>
          <cell r="AW14">
            <v>1.2999999999999999E-2</v>
          </cell>
          <cell r="AX14">
            <v>1.2999999999999999E-2</v>
          </cell>
          <cell r="AY14">
            <v>1.2999999999999999E-2</v>
          </cell>
          <cell r="AZ14">
            <v>1.2999999999999999E-2</v>
          </cell>
          <cell r="BA14">
            <v>1.2999999999999999E-2</v>
          </cell>
          <cell r="BB14">
            <v>1.2999999999999999E-2</v>
          </cell>
          <cell r="BC14">
            <v>1.2999999999999999E-2</v>
          </cell>
          <cell r="BD14">
            <v>1.2999999999999999E-2</v>
          </cell>
          <cell r="BE14">
            <v>1.2999999999999999E-2</v>
          </cell>
          <cell r="BF14">
            <v>1.2999999999999999E-2</v>
          </cell>
          <cell r="BG14">
            <v>1.2999999999999999E-2</v>
          </cell>
          <cell r="BH14">
            <v>1.2999999999999999E-2</v>
          </cell>
          <cell r="BI14">
            <v>1.2999999999999999E-2</v>
          </cell>
          <cell r="BJ14">
            <v>1.2999999999999999E-2</v>
          </cell>
          <cell r="BK14">
            <v>1.2999999999999999E-2</v>
          </cell>
          <cell r="BL14">
            <v>1.2999999999999999E-2</v>
          </cell>
          <cell r="BM14">
            <v>1.2999999999999999E-2</v>
          </cell>
          <cell r="BN14">
            <v>1.2999999999999999E-2</v>
          </cell>
          <cell r="BO14">
            <v>1.2999999999999999E-2</v>
          </cell>
          <cell r="BP14">
            <v>1.2999999999999999E-2</v>
          </cell>
          <cell r="BQ14">
            <v>1.2999999999999999E-2</v>
          </cell>
          <cell r="BR14">
            <v>1.2999999999999999E-2</v>
          </cell>
          <cell r="BS14">
            <v>1.2999999999999999E-2</v>
          </cell>
          <cell r="BT14">
            <v>1.2999999999999999E-2</v>
          </cell>
          <cell r="BU14">
            <v>1.2999999999999999E-2</v>
          </cell>
          <cell r="BV14">
            <v>1.2999999999999999E-2</v>
          </cell>
          <cell r="BW14">
            <v>1.2999999999999999E-2</v>
          </cell>
          <cell r="BX14">
            <v>1.2999999999999999E-2</v>
          </cell>
          <cell r="BY14">
            <v>1.2999999999999999E-2</v>
          </cell>
          <cell r="BZ14">
            <v>1.2999999999999999E-2</v>
          </cell>
          <cell r="CA14">
            <v>1.2999999999999999E-2</v>
          </cell>
          <cell r="CB14">
            <v>1.2999999999999999E-2</v>
          </cell>
          <cell r="CC14">
            <v>1.2999999999999999E-2</v>
          </cell>
          <cell r="CD14">
            <v>1.2999999999999999E-2</v>
          </cell>
          <cell r="CE14">
            <v>1.2999999999999999E-2</v>
          </cell>
          <cell r="CF14">
            <v>1.2999999999999999E-2</v>
          </cell>
          <cell r="CG14">
            <v>1.2999999999999999E-2</v>
          </cell>
          <cell r="CH14">
            <v>1.2999999999999999E-2</v>
          </cell>
        </row>
        <row r="15">
          <cell r="AY15" t="str">
            <v>G-EG 1/1/2008 expected  in AL to be filed shortly</v>
          </cell>
        </row>
        <row r="16">
          <cell r="C16">
            <v>0.26440000000000002</v>
          </cell>
          <cell r="D16">
            <v>0.2029</v>
          </cell>
          <cell r="E16">
            <v>0.2029</v>
          </cell>
          <cell r="F16">
            <v>0.19350000000000001</v>
          </cell>
          <cell r="G16">
            <v>0.19350000000000001</v>
          </cell>
          <cell r="H16">
            <v>0.19350000000000001</v>
          </cell>
          <cell r="I16">
            <v>0.1898</v>
          </cell>
          <cell r="J16">
            <v>0.1898</v>
          </cell>
          <cell r="K16">
            <v>0.1898</v>
          </cell>
          <cell r="L16">
            <v>0.1898</v>
          </cell>
          <cell r="M16">
            <v>0.1898</v>
          </cell>
          <cell r="N16">
            <v>0.1898</v>
          </cell>
          <cell r="O16">
            <v>0.15310000000000001</v>
          </cell>
          <cell r="P16">
            <v>0.15310000000000001</v>
          </cell>
          <cell r="Q16">
            <v>0.15310000000000001</v>
          </cell>
          <cell r="R16">
            <v>0.15310000000000001</v>
          </cell>
          <cell r="S16">
            <v>0.15310000000000001</v>
          </cell>
          <cell r="T16">
            <v>0.15310000000000001</v>
          </cell>
          <cell r="U16">
            <v>0.18180000000000002</v>
          </cell>
          <cell r="V16">
            <v>0.18180000000000002</v>
          </cell>
          <cell r="W16">
            <v>0.18180000000000002</v>
          </cell>
          <cell r="X16">
            <v>0.18180000000000002</v>
          </cell>
          <cell r="Y16">
            <v>0.18180000000000002</v>
          </cell>
          <cell r="Z16">
            <v>0.18180000000000002</v>
          </cell>
          <cell r="AA16">
            <v>0.23369999999999999</v>
          </cell>
          <cell r="AB16">
            <v>0.23369999999999999</v>
          </cell>
          <cell r="AC16">
            <v>0.23369999999999999</v>
          </cell>
          <cell r="AD16">
            <v>0.25280000000000002</v>
          </cell>
          <cell r="AE16">
            <v>0.25280000000000002</v>
          </cell>
          <cell r="AF16">
            <v>0.25280000000000002</v>
          </cell>
          <cell r="AG16">
            <v>0.25280000000000002</v>
          </cell>
          <cell r="AH16">
            <v>0.25280000000000002</v>
          </cell>
          <cell r="AI16">
            <v>0.25280000000000002</v>
          </cell>
          <cell r="AJ16">
            <v>0.25280000000000002</v>
          </cell>
          <cell r="AK16">
            <v>0.25280000000000002</v>
          </cell>
          <cell r="AL16">
            <v>0.25280000000000002</v>
          </cell>
          <cell r="AM16">
            <v>0.23449999999999999</v>
          </cell>
          <cell r="AN16">
            <v>0.23449999999999999</v>
          </cell>
          <cell r="AO16">
            <v>0.23449999999999999</v>
          </cell>
          <cell r="AP16">
            <v>0.23480000000000001</v>
          </cell>
          <cell r="AQ16">
            <v>0.23480000000000001</v>
          </cell>
          <cell r="AR16">
            <v>0.23480000000000001</v>
          </cell>
          <cell r="AS16">
            <v>0.2341</v>
          </cell>
          <cell r="AT16">
            <v>0.2341</v>
          </cell>
          <cell r="AU16">
            <v>0.2341</v>
          </cell>
          <cell r="AV16">
            <v>0.2341</v>
          </cell>
          <cell r="AW16">
            <v>0.2341</v>
          </cell>
          <cell r="AX16">
            <v>0.2341</v>
          </cell>
          <cell r="AY16">
            <v>0.1827</v>
          </cell>
          <cell r="AZ16">
            <v>0.1827</v>
          </cell>
          <cell r="BA16">
            <v>0.1827</v>
          </cell>
          <cell r="BB16">
            <v>0.1827</v>
          </cell>
          <cell r="BC16">
            <v>0.1827</v>
          </cell>
          <cell r="BD16">
            <v>0.1827</v>
          </cell>
          <cell r="BE16">
            <v>0.1827</v>
          </cell>
          <cell r="BF16">
            <v>0.1827</v>
          </cell>
          <cell r="BG16">
            <v>0.1827</v>
          </cell>
          <cell r="BH16">
            <v>0.1827</v>
          </cell>
          <cell r="BI16">
            <v>0.1827</v>
          </cell>
          <cell r="BJ16">
            <v>0.1827</v>
          </cell>
          <cell r="BK16">
            <v>0.188</v>
          </cell>
          <cell r="BL16">
            <v>0.188</v>
          </cell>
          <cell r="BM16">
            <v>0.188</v>
          </cell>
          <cell r="BN16">
            <v>0.188</v>
          </cell>
          <cell r="BO16">
            <v>0.188</v>
          </cell>
          <cell r="BP16">
            <v>0.188</v>
          </cell>
          <cell r="BQ16">
            <v>0.188</v>
          </cell>
          <cell r="BR16">
            <v>0.188</v>
          </cell>
          <cell r="BS16">
            <v>0.188</v>
          </cell>
          <cell r="BT16">
            <v>0.188</v>
          </cell>
          <cell r="BU16">
            <v>0.188</v>
          </cell>
          <cell r="BV16">
            <v>0.188</v>
          </cell>
          <cell r="BW16">
            <v>0.188</v>
          </cell>
          <cell r="BX16">
            <v>0.188</v>
          </cell>
          <cell r="BY16">
            <v>0.188</v>
          </cell>
          <cell r="BZ16">
            <v>0.188</v>
          </cell>
          <cell r="CA16">
            <v>0.188</v>
          </cell>
          <cell r="CB16">
            <v>0.188</v>
          </cell>
          <cell r="CC16">
            <v>0.188</v>
          </cell>
          <cell r="CD16">
            <v>0.188</v>
          </cell>
          <cell r="CE16">
            <v>0.188</v>
          </cell>
          <cell r="CF16">
            <v>0.188</v>
          </cell>
          <cell r="CG16">
            <v>0.188</v>
          </cell>
          <cell r="CH16">
            <v>0.188</v>
          </cell>
        </row>
        <row r="18">
          <cell r="C18">
            <v>2.5</v>
          </cell>
          <cell r="D18">
            <v>2.5</v>
          </cell>
          <cell r="E18">
            <v>2.5</v>
          </cell>
          <cell r="F18">
            <v>2.5</v>
          </cell>
          <cell r="G18">
            <v>2.5</v>
          </cell>
          <cell r="H18">
            <v>2.5</v>
          </cell>
          <cell r="I18">
            <v>2.5</v>
          </cell>
          <cell r="J18">
            <v>2.5</v>
          </cell>
          <cell r="K18">
            <v>2.5</v>
          </cell>
          <cell r="L18">
            <v>2.5</v>
          </cell>
          <cell r="M18">
            <v>2.5</v>
          </cell>
          <cell r="N18">
            <v>2.5</v>
          </cell>
          <cell r="O18">
            <v>2.5499999999999998</v>
          </cell>
          <cell r="P18">
            <v>2.5499999999999998</v>
          </cell>
          <cell r="Q18">
            <v>2.5499999999999998</v>
          </cell>
          <cell r="R18">
            <v>2.5499999999999998</v>
          </cell>
          <cell r="S18">
            <v>2.5499999999999998</v>
          </cell>
          <cell r="T18">
            <v>2.5499999999999998</v>
          </cell>
          <cell r="U18">
            <v>2.5499999999999998</v>
          </cell>
          <cell r="V18">
            <v>2.5499999999999998</v>
          </cell>
          <cell r="W18">
            <v>2.5499999999999998</v>
          </cell>
          <cell r="X18">
            <v>2.5499999999999998</v>
          </cell>
          <cell r="Y18">
            <v>2.5499999999999998</v>
          </cell>
          <cell r="Z18">
            <v>2.5499999999999998</v>
          </cell>
          <cell r="AA18">
            <v>2.601</v>
          </cell>
          <cell r="AB18">
            <v>2.601</v>
          </cell>
          <cell r="AC18">
            <v>2.601</v>
          </cell>
          <cell r="AD18">
            <v>2.601</v>
          </cell>
          <cell r="AE18">
            <v>2.601</v>
          </cell>
          <cell r="AF18">
            <v>2.601</v>
          </cell>
          <cell r="AG18">
            <v>2.601</v>
          </cell>
          <cell r="AH18">
            <v>2.601</v>
          </cell>
          <cell r="AI18">
            <v>2.601</v>
          </cell>
          <cell r="AJ18">
            <v>2.601</v>
          </cell>
          <cell r="AK18">
            <v>2.601</v>
          </cell>
          <cell r="AL18">
            <v>2.601</v>
          </cell>
          <cell r="AM18">
            <v>2.653</v>
          </cell>
          <cell r="AN18">
            <v>2.653</v>
          </cell>
          <cell r="AO18">
            <v>2.653</v>
          </cell>
          <cell r="AP18">
            <v>2.653</v>
          </cell>
          <cell r="AQ18">
            <v>2.653</v>
          </cell>
          <cell r="AR18">
            <v>2.653</v>
          </cell>
          <cell r="AS18">
            <v>2.653</v>
          </cell>
          <cell r="AT18">
            <v>2.653</v>
          </cell>
          <cell r="AU18">
            <v>2.653</v>
          </cell>
          <cell r="AV18">
            <v>2.653</v>
          </cell>
          <cell r="AW18">
            <v>2.653</v>
          </cell>
          <cell r="AX18">
            <v>2.653</v>
          </cell>
          <cell r="AY18">
            <v>2.706</v>
          </cell>
          <cell r="AZ18">
            <v>2.706</v>
          </cell>
          <cell r="BA18">
            <v>2.706</v>
          </cell>
          <cell r="BB18">
            <v>2.706</v>
          </cell>
          <cell r="BC18">
            <v>2.706</v>
          </cell>
          <cell r="BD18">
            <v>2.706</v>
          </cell>
          <cell r="BE18">
            <v>2.706</v>
          </cell>
          <cell r="BF18">
            <v>2.706</v>
          </cell>
          <cell r="BG18">
            <v>2.706</v>
          </cell>
          <cell r="BH18">
            <v>2.706</v>
          </cell>
          <cell r="BI18">
            <v>2.706</v>
          </cell>
          <cell r="BJ18">
            <v>2.706</v>
          </cell>
          <cell r="BK18">
            <v>2.76</v>
          </cell>
          <cell r="BL18">
            <v>2.76</v>
          </cell>
          <cell r="BM18">
            <v>2.76</v>
          </cell>
          <cell r="BN18">
            <v>2.76</v>
          </cell>
          <cell r="BO18">
            <v>2.76</v>
          </cell>
          <cell r="BP18">
            <v>2.76</v>
          </cell>
          <cell r="BQ18">
            <v>2.76</v>
          </cell>
          <cell r="BR18">
            <v>2.76</v>
          </cell>
          <cell r="BS18">
            <v>2.76</v>
          </cell>
          <cell r="BT18">
            <v>2.76</v>
          </cell>
          <cell r="BU18">
            <v>2.76</v>
          </cell>
          <cell r="BV18">
            <v>2.76</v>
          </cell>
          <cell r="BW18">
            <v>2.8149999999999999</v>
          </cell>
          <cell r="BX18">
            <v>2.8149999999999999</v>
          </cell>
          <cell r="BY18">
            <v>2.8149999999999999</v>
          </cell>
          <cell r="BZ18">
            <v>2.8149999999999999</v>
          </cell>
          <cell r="CA18">
            <v>2.8149999999999999</v>
          </cell>
          <cell r="CB18">
            <v>2.8149999999999999</v>
          </cell>
          <cell r="CC18">
            <v>2.8149999999999999</v>
          </cell>
          <cell r="CD18">
            <v>2.8149999999999999</v>
          </cell>
          <cell r="CE18">
            <v>2.8149999999999999</v>
          </cell>
          <cell r="CF18">
            <v>2.8149999999999999</v>
          </cell>
          <cell r="CG18">
            <v>2.8149999999999999</v>
          </cell>
          <cell r="CH18">
            <v>2.8149999999999999</v>
          </cell>
        </row>
        <row r="20">
          <cell r="C20">
            <v>2004</v>
          </cell>
          <cell r="D20">
            <v>2005</v>
          </cell>
          <cell r="E20">
            <v>2006</v>
          </cell>
          <cell r="F20">
            <v>2007</v>
          </cell>
          <cell r="G20">
            <v>2008</v>
          </cell>
          <cell r="H20">
            <v>2009</v>
          </cell>
          <cell r="I20">
            <v>2010</v>
          </cell>
          <cell r="J20" t="str">
            <v>Escalation per D.07-09-040</v>
          </cell>
        </row>
        <row r="21">
          <cell r="C21">
            <v>2.5</v>
          </cell>
          <cell r="D21">
            <v>2.5499999999999998</v>
          </cell>
          <cell r="E21">
            <v>2.601</v>
          </cell>
          <cell r="F21">
            <v>2.653</v>
          </cell>
          <cell r="G21">
            <v>2.706</v>
          </cell>
          <cell r="H21">
            <v>2.76</v>
          </cell>
          <cell r="I21">
            <v>2.8149999999999999</v>
          </cell>
        </row>
        <row r="24">
          <cell r="C24">
            <v>37987</v>
          </cell>
          <cell r="D24">
            <v>38018</v>
          </cell>
          <cell r="E24">
            <v>38047</v>
          </cell>
          <cell r="F24">
            <v>38078</v>
          </cell>
          <cell r="G24">
            <v>38108</v>
          </cell>
          <cell r="H24">
            <v>38139</v>
          </cell>
          <cell r="I24">
            <v>38169</v>
          </cell>
          <cell r="J24">
            <v>38200</v>
          </cell>
          <cell r="K24">
            <v>38231</v>
          </cell>
          <cell r="L24">
            <v>38261</v>
          </cell>
          <cell r="M24">
            <v>38292</v>
          </cell>
          <cell r="N24">
            <v>38322</v>
          </cell>
          <cell r="O24">
            <v>38353</v>
          </cell>
          <cell r="P24">
            <v>38384</v>
          </cell>
          <cell r="Q24">
            <v>38412</v>
          </cell>
          <cell r="R24">
            <v>38443</v>
          </cell>
          <cell r="S24">
            <v>38473</v>
          </cell>
          <cell r="T24">
            <v>38504</v>
          </cell>
          <cell r="U24">
            <v>38534</v>
          </cell>
          <cell r="V24">
            <v>38565</v>
          </cell>
          <cell r="W24">
            <v>38596</v>
          </cell>
          <cell r="X24">
            <v>38626</v>
          </cell>
          <cell r="Y24">
            <v>38657</v>
          </cell>
          <cell r="Z24">
            <v>38687</v>
          </cell>
          <cell r="AA24">
            <v>38718</v>
          </cell>
          <cell r="AB24">
            <v>38749</v>
          </cell>
          <cell r="AC24">
            <v>38777</v>
          </cell>
          <cell r="AD24">
            <v>38808</v>
          </cell>
          <cell r="AE24">
            <v>38838</v>
          </cell>
          <cell r="AF24">
            <v>38869</v>
          </cell>
          <cell r="AG24">
            <v>38899</v>
          </cell>
          <cell r="AH24">
            <v>38930</v>
          </cell>
          <cell r="AI24">
            <v>38961</v>
          </cell>
          <cell r="AJ24">
            <v>38991</v>
          </cell>
          <cell r="AK24">
            <v>39022</v>
          </cell>
          <cell r="AL24">
            <v>39052</v>
          </cell>
          <cell r="AM24">
            <v>39083</v>
          </cell>
          <cell r="AN24">
            <v>39114</v>
          </cell>
          <cell r="AO24">
            <v>39142</v>
          </cell>
          <cell r="AP24">
            <v>39173</v>
          </cell>
          <cell r="AQ24">
            <v>39203</v>
          </cell>
          <cell r="AR24">
            <v>39234</v>
          </cell>
          <cell r="AS24">
            <v>39264</v>
          </cell>
          <cell r="AT24">
            <v>39295</v>
          </cell>
          <cell r="AU24">
            <v>39326</v>
          </cell>
          <cell r="AV24">
            <v>39356</v>
          </cell>
          <cell r="AW24">
            <v>39387</v>
          </cell>
          <cell r="AX24">
            <v>39417</v>
          </cell>
          <cell r="AY24">
            <v>39448</v>
          </cell>
          <cell r="AZ24">
            <v>39479</v>
          </cell>
          <cell r="BA24">
            <v>39508</v>
          </cell>
          <cell r="BB24">
            <v>39539</v>
          </cell>
          <cell r="BC24">
            <v>39569</v>
          </cell>
          <cell r="BD24">
            <v>39600</v>
          </cell>
          <cell r="BE24">
            <v>39630</v>
          </cell>
          <cell r="BF24">
            <v>39661</v>
          </cell>
          <cell r="BG24">
            <v>39692</v>
          </cell>
          <cell r="BH24">
            <v>39722</v>
          </cell>
          <cell r="BI24">
            <v>39753</v>
          </cell>
          <cell r="BJ24">
            <v>39783</v>
          </cell>
          <cell r="BK24">
            <v>39814</v>
          </cell>
          <cell r="BL24">
            <v>39845</v>
          </cell>
          <cell r="BM24">
            <v>39873</v>
          </cell>
          <cell r="BN24">
            <v>39904</v>
          </cell>
          <cell r="BO24">
            <v>39934</v>
          </cell>
          <cell r="BP24">
            <v>39965</v>
          </cell>
          <cell r="BQ24">
            <v>39995</v>
          </cell>
          <cell r="BR24">
            <v>40026</v>
          </cell>
          <cell r="BS24">
            <v>40057</v>
          </cell>
          <cell r="BT24">
            <v>40087</v>
          </cell>
          <cell r="BU24">
            <v>40118</v>
          </cell>
          <cell r="BV24">
            <v>40148</v>
          </cell>
          <cell r="BW24">
            <v>40179</v>
          </cell>
          <cell r="BX24">
            <v>40210</v>
          </cell>
          <cell r="BY24">
            <v>40238</v>
          </cell>
          <cell r="BZ24">
            <v>40269</v>
          </cell>
          <cell r="CA24">
            <v>40299</v>
          </cell>
          <cell r="CB24">
            <v>40330</v>
          </cell>
          <cell r="CC24">
            <v>40360</v>
          </cell>
          <cell r="CD24">
            <v>40391</v>
          </cell>
          <cell r="CE24">
            <v>40422</v>
          </cell>
          <cell r="CF24">
            <v>40452</v>
          </cell>
          <cell r="CG24">
            <v>40483</v>
          </cell>
          <cell r="CH24">
            <v>40513</v>
          </cell>
        </row>
        <row r="25">
          <cell r="C25">
            <v>31</v>
          </cell>
          <cell r="D25">
            <v>29</v>
          </cell>
          <cell r="E25">
            <v>31</v>
          </cell>
          <cell r="F25">
            <v>30</v>
          </cell>
          <cell r="G25">
            <v>31</v>
          </cell>
          <cell r="H25">
            <v>30</v>
          </cell>
          <cell r="I25">
            <v>31</v>
          </cell>
          <cell r="J25">
            <v>31</v>
          </cell>
          <cell r="K25">
            <v>30</v>
          </cell>
          <cell r="L25">
            <v>31</v>
          </cell>
          <cell r="M25">
            <v>30</v>
          </cell>
          <cell r="N25">
            <v>31</v>
          </cell>
          <cell r="O25">
            <v>31</v>
          </cell>
          <cell r="P25">
            <v>28</v>
          </cell>
          <cell r="Q25">
            <v>31</v>
          </cell>
          <cell r="R25">
            <v>30</v>
          </cell>
          <cell r="S25">
            <v>31</v>
          </cell>
          <cell r="T25">
            <v>30</v>
          </cell>
          <cell r="U25">
            <v>31</v>
          </cell>
          <cell r="V25">
            <v>31</v>
          </cell>
          <cell r="W25">
            <v>30</v>
          </cell>
          <cell r="X25">
            <v>31</v>
          </cell>
          <cell r="Y25">
            <v>30</v>
          </cell>
          <cell r="Z25">
            <v>31</v>
          </cell>
          <cell r="AA25">
            <v>31</v>
          </cell>
          <cell r="AB25">
            <v>28</v>
          </cell>
          <cell r="AC25">
            <v>31</v>
          </cell>
          <cell r="AD25">
            <v>30</v>
          </cell>
          <cell r="AE25">
            <v>31</v>
          </cell>
          <cell r="AF25">
            <v>30</v>
          </cell>
          <cell r="AG25">
            <v>31</v>
          </cell>
          <cell r="AH25">
            <v>31</v>
          </cell>
          <cell r="AI25">
            <v>30</v>
          </cell>
          <cell r="AJ25">
            <v>31</v>
          </cell>
          <cell r="AK25">
            <v>30</v>
          </cell>
          <cell r="AL25">
            <v>31</v>
          </cell>
          <cell r="AM25">
            <v>31</v>
          </cell>
          <cell r="AN25">
            <v>28</v>
          </cell>
          <cell r="AO25">
            <v>31</v>
          </cell>
          <cell r="AP25">
            <v>30</v>
          </cell>
          <cell r="AQ25">
            <v>31</v>
          </cell>
          <cell r="AR25">
            <v>30</v>
          </cell>
          <cell r="AS25">
            <v>31</v>
          </cell>
          <cell r="AT25">
            <v>31</v>
          </cell>
          <cell r="AU25">
            <v>30</v>
          </cell>
          <cell r="AV25">
            <v>31</v>
          </cell>
          <cell r="AW25">
            <v>30</v>
          </cell>
          <cell r="AX25">
            <v>31</v>
          </cell>
          <cell r="AY25">
            <v>31</v>
          </cell>
          <cell r="AZ25">
            <v>29</v>
          </cell>
          <cell r="BA25">
            <v>31</v>
          </cell>
          <cell r="BB25">
            <v>30</v>
          </cell>
          <cell r="BC25">
            <v>31</v>
          </cell>
          <cell r="BD25">
            <v>30</v>
          </cell>
          <cell r="BE25">
            <v>31</v>
          </cell>
          <cell r="BF25">
            <v>31</v>
          </cell>
          <cell r="BG25">
            <v>30</v>
          </cell>
          <cell r="BH25">
            <v>31</v>
          </cell>
          <cell r="BI25">
            <v>30</v>
          </cell>
          <cell r="BJ25">
            <v>31</v>
          </cell>
          <cell r="BK25">
            <v>31</v>
          </cell>
          <cell r="BL25">
            <v>28</v>
          </cell>
          <cell r="BM25">
            <v>31</v>
          </cell>
          <cell r="BN25">
            <v>30</v>
          </cell>
          <cell r="BO25">
            <v>31</v>
          </cell>
          <cell r="BP25">
            <v>30</v>
          </cell>
          <cell r="BQ25">
            <v>31</v>
          </cell>
          <cell r="BR25">
            <v>31</v>
          </cell>
          <cell r="BS25">
            <v>30</v>
          </cell>
          <cell r="BT25">
            <v>31</v>
          </cell>
          <cell r="BU25">
            <v>30</v>
          </cell>
          <cell r="BV25">
            <v>31</v>
          </cell>
          <cell r="BW25">
            <v>31</v>
          </cell>
        </row>
        <row r="27">
          <cell r="C27">
            <v>0</v>
          </cell>
          <cell r="D27">
            <v>0</v>
          </cell>
          <cell r="E27">
            <v>0</v>
          </cell>
          <cell r="F27">
            <v>0</v>
          </cell>
          <cell r="G27">
            <v>120</v>
          </cell>
          <cell r="H27">
            <v>132</v>
          </cell>
          <cell r="I27">
            <v>126</v>
          </cell>
          <cell r="J27">
            <v>132</v>
          </cell>
          <cell r="K27">
            <v>126</v>
          </cell>
          <cell r="L27">
            <v>126</v>
          </cell>
          <cell r="M27">
            <v>0</v>
          </cell>
          <cell r="N27">
            <v>0</v>
          </cell>
          <cell r="O27">
            <v>0</v>
          </cell>
          <cell r="P27">
            <v>0</v>
          </cell>
          <cell r="Q27">
            <v>0</v>
          </cell>
          <cell r="R27">
            <v>0</v>
          </cell>
          <cell r="S27">
            <v>126</v>
          </cell>
          <cell r="T27">
            <v>132</v>
          </cell>
          <cell r="U27">
            <v>120</v>
          </cell>
          <cell r="V27">
            <v>138</v>
          </cell>
          <cell r="W27">
            <v>126</v>
          </cell>
          <cell r="X27">
            <v>126</v>
          </cell>
          <cell r="Y27">
            <v>0</v>
          </cell>
          <cell r="Z27">
            <v>0</v>
          </cell>
          <cell r="AA27">
            <v>0</v>
          </cell>
          <cell r="AB27">
            <v>0</v>
          </cell>
          <cell r="AC27">
            <v>0</v>
          </cell>
          <cell r="AD27">
            <v>0</v>
          </cell>
          <cell r="AE27">
            <v>132</v>
          </cell>
          <cell r="AF27">
            <v>132</v>
          </cell>
          <cell r="AG27">
            <v>120</v>
          </cell>
          <cell r="AH27">
            <v>138</v>
          </cell>
          <cell r="AI27">
            <v>120</v>
          </cell>
          <cell r="AJ27">
            <v>132</v>
          </cell>
          <cell r="AK27">
            <v>0</v>
          </cell>
          <cell r="AL27">
            <v>0</v>
          </cell>
          <cell r="AM27">
            <v>0</v>
          </cell>
          <cell r="AN27">
            <v>0</v>
          </cell>
          <cell r="AO27">
            <v>0</v>
          </cell>
          <cell r="AP27">
            <v>0</v>
          </cell>
          <cell r="AQ27">
            <v>132</v>
          </cell>
          <cell r="AR27">
            <v>126</v>
          </cell>
          <cell r="AS27">
            <v>126</v>
          </cell>
          <cell r="AT27">
            <v>138</v>
          </cell>
          <cell r="AU27">
            <v>114</v>
          </cell>
          <cell r="AV27">
            <v>138</v>
          </cell>
          <cell r="AW27">
            <v>0</v>
          </cell>
          <cell r="AX27">
            <v>0</v>
          </cell>
          <cell r="AY27">
            <v>0</v>
          </cell>
          <cell r="AZ27">
            <v>0</v>
          </cell>
          <cell r="BA27">
            <v>0</v>
          </cell>
          <cell r="BB27">
            <v>0</v>
          </cell>
          <cell r="BC27">
            <v>126</v>
          </cell>
          <cell r="BD27">
            <v>126</v>
          </cell>
          <cell r="BE27">
            <v>132</v>
          </cell>
          <cell r="BF27">
            <v>126</v>
          </cell>
          <cell r="BG27">
            <v>126</v>
          </cell>
          <cell r="BH27">
            <v>138</v>
          </cell>
          <cell r="BI27">
            <v>0</v>
          </cell>
          <cell r="BJ27">
            <v>0</v>
          </cell>
          <cell r="BK27">
            <v>0</v>
          </cell>
          <cell r="BL27">
            <v>0</v>
          </cell>
          <cell r="BM27">
            <v>0</v>
          </cell>
          <cell r="BN27">
            <v>0</v>
          </cell>
          <cell r="BO27">
            <v>120</v>
          </cell>
          <cell r="BP27">
            <v>132</v>
          </cell>
          <cell r="BQ27">
            <v>138</v>
          </cell>
          <cell r="BR27">
            <v>126</v>
          </cell>
          <cell r="BS27">
            <v>126</v>
          </cell>
          <cell r="BT27">
            <v>132</v>
          </cell>
          <cell r="BU27">
            <v>0</v>
          </cell>
          <cell r="BV27">
            <v>0</v>
          </cell>
        </row>
        <row r="28">
          <cell r="C28">
            <v>273</v>
          </cell>
          <cell r="D28">
            <v>247</v>
          </cell>
          <cell r="E28">
            <v>299</v>
          </cell>
          <cell r="F28">
            <v>286</v>
          </cell>
          <cell r="G28">
            <v>140</v>
          </cell>
          <cell r="H28">
            <v>154</v>
          </cell>
          <cell r="I28">
            <v>147</v>
          </cell>
          <cell r="J28">
            <v>154</v>
          </cell>
          <cell r="K28">
            <v>147</v>
          </cell>
          <cell r="L28">
            <v>147</v>
          </cell>
          <cell r="M28">
            <v>260</v>
          </cell>
          <cell r="N28">
            <v>299</v>
          </cell>
          <cell r="O28">
            <v>273</v>
          </cell>
          <cell r="P28">
            <v>247</v>
          </cell>
          <cell r="Q28">
            <v>299</v>
          </cell>
          <cell r="R28">
            <v>273</v>
          </cell>
          <cell r="S28">
            <v>147</v>
          </cell>
          <cell r="T28">
            <v>154</v>
          </cell>
          <cell r="U28">
            <v>140</v>
          </cell>
          <cell r="V28">
            <v>161</v>
          </cell>
          <cell r="W28">
            <v>147</v>
          </cell>
          <cell r="X28">
            <v>147</v>
          </cell>
          <cell r="Y28">
            <v>260</v>
          </cell>
          <cell r="Z28">
            <v>273</v>
          </cell>
          <cell r="AA28">
            <v>273</v>
          </cell>
          <cell r="AB28">
            <v>247</v>
          </cell>
          <cell r="AC28">
            <v>299</v>
          </cell>
          <cell r="AD28">
            <v>260</v>
          </cell>
          <cell r="AE28">
            <v>154</v>
          </cell>
          <cell r="AF28">
            <v>154</v>
          </cell>
          <cell r="AG28">
            <v>140</v>
          </cell>
          <cell r="AH28">
            <v>161</v>
          </cell>
          <cell r="AI28">
            <v>140</v>
          </cell>
          <cell r="AJ28">
            <v>154</v>
          </cell>
          <cell r="AK28">
            <v>273</v>
          </cell>
          <cell r="AL28">
            <v>273</v>
          </cell>
          <cell r="AM28">
            <v>286</v>
          </cell>
          <cell r="AN28">
            <v>247</v>
          </cell>
          <cell r="AO28">
            <v>286</v>
          </cell>
          <cell r="AP28">
            <v>273</v>
          </cell>
          <cell r="AQ28">
            <v>154</v>
          </cell>
          <cell r="AR28">
            <v>147</v>
          </cell>
          <cell r="AS28">
            <v>147</v>
          </cell>
          <cell r="AT28">
            <v>161</v>
          </cell>
          <cell r="AU28">
            <v>133</v>
          </cell>
          <cell r="AV28">
            <v>161</v>
          </cell>
          <cell r="AW28">
            <v>260</v>
          </cell>
          <cell r="AX28">
            <v>260</v>
          </cell>
          <cell r="AY28">
            <v>286</v>
          </cell>
          <cell r="AZ28">
            <v>260</v>
          </cell>
          <cell r="BA28">
            <v>273</v>
          </cell>
          <cell r="BB28">
            <v>286</v>
          </cell>
          <cell r="BC28">
            <v>147</v>
          </cell>
          <cell r="BD28">
            <v>147</v>
          </cell>
          <cell r="BE28">
            <v>154</v>
          </cell>
          <cell r="BF28">
            <v>147</v>
          </cell>
          <cell r="BG28">
            <v>147</v>
          </cell>
          <cell r="BH28">
            <v>161</v>
          </cell>
          <cell r="BI28">
            <v>234</v>
          </cell>
          <cell r="BJ28">
            <v>286</v>
          </cell>
          <cell r="BK28">
            <v>273</v>
          </cell>
          <cell r="BL28">
            <v>247</v>
          </cell>
          <cell r="BM28">
            <v>286</v>
          </cell>
          <cell r="BN28">
            <v>286</v>
          </cell>
          <cell r="BO28">
            <v>140</v>
          </cell>
          <cell r="BP28">
            <v>154</v>
          </cell>
          <cell r="BQ28">
            <v>161</v>
          </cell>
          <cell r="BR28">
            <v>147</v>
          </cell>
          <cell r="BS28">
            <v>147</v>
          </cell>
          <cell r="BT28">
            <v>154</v>
          </cell>
          <cell r="BU28">
            <v>247</v>
          </cell>
          <cell r="BV28">
            <v>286</v>
          </cell>
        </row>
        <row r="29">
          <cell r="C29">
            <v>347</v>
          </cell>
          <cell r="D29">
            <v>333</v>
          </cell>
          <cell r="E29">
            <v>321</v>
          </cell>
          <cell r="F29">
            <v>314</v>
          </cell>
          <cell r="G29">
            <v>360</v>
          </cell>
          <cell r="H29">
            <v>314</v>
          </cell>
          <cell r="I29">
            <v>347</v>
          </cell>
          <cell r="J29">
            <v>334</v>
          </cell>
          <cell r="K29">
            <v>327</v>
          </cell>
          <cell r="L29">
            <v>347</v>
          </cell>
          <cell r="M29">
            <v>340</v>
          </cell>
          <cell r="N29">
            <v>321</v>
          </cell>
          <cell r="O29">
            <v>347</v>
          </cell>
          <cell r="P29">
            <v>313</v>
          </cell>
          <cell r="Q29">
            <v>321</v>
          </cell>
          <cell r="R29">
            <v>327</v>
          </cell>
          <cell r="S29">
            <v>347</v>
          </cell>
          <cell r="T29">
            <v>314</v>
          </cell>
          <cell r="U29">
            <v>360</v>
          </cell>
          <cell r="V29">
            <v>321</v>
          </cell>
          <cell r="W29">
            <v>327</v>
          </cell>
          <cell r="X29">
            <v>347</v>
          </cell>
          <cell r="Y29">
            <v>340</v>
          </cell>
          <cell r="Z29">
            <v>347</v>
          </cell>
          <cell r="AA29">
            <v>347</v>
          </cell>
          <cell r="AB29">
            <v>313</v>
          </cell>
          <cell r="AC29">
            <v>321</v>
          </cell>
          <cell r="AD29">
            <v>340</v>
          </cell>
          <cell r="AE29">
            <v>334</v>
          </cell>
          <cell r="AF29">
            <v>314</v>
          </cell>
          <cell r="AG29">
            <v>360</v>
          </cell>
          <cell r="AH29">
            <v>321</v>
          </cell>
          <cell r="AI29">
            <v>340</v>
          </cell>
          <cell r="AJ29">
            <v>334</v>
          </cell>
          <cell r="AK29">
            <v>327</v>
          </cell>
          <cell r="AL29">
            <v>347</v>
          </cell>
          <cell r="AM29">
            <v>334</v>
          </cell>
          <cell r="AN29">
            <v>313</v>
          </cell>
          <cell r="AO29">
            <v>334</v>
          </cell>
          <cell r="AP29">
            <v>327</v>
          </cell>
          <cell r="AQ29">
            <v>334</v>
          </cell>
          <cell r="AR29">
            <v>327</v>
          </cell>
          <cell r="AS29">
            <v>347</v>
          </cell>
          <cell r="AT29">
            <v>321</v>
          </cell>
          <cell r="AU29">
            <v>353</v>
          </cell>
          <cell r="AV29">
            <v>321</v>
          </cell>
          <cell r="AW29">
            <v>340</v>
          </cell>
          <cell r="AX29">
            <v>360</v>
          </cell>
          <cell r="AY29">
            <v>334</v>
          </cell>
          <cell r="AZ29">
            <v>320</v>
          </cell>
          <cell r="BA29">
            <v>347</v>
          </cell>
          <cell r="BB29">
            <v>314</v>
          </cell>
          <cell r="BC29">
            <v>347</v>
          </cell>
          <cell r="BD29">
            <v>327</v>
          </cell>
          <cell r="BE29">
            <v>334</v>
          </cell>
          <cell r="BF29">
            <v>347</v>
          </cell>
          <cell r="BG29">
            <v>327</v>
          </cell>
          <cell r="BH29">
            <v>321</v>
          </cell>
          <cell r="BI29">
            <v>366</v>
          </cell>
          <cell r="BJ29">
            <v>334</v>
          </cell>
          <cell r="BK29">
            <v>347</v>
          </cell>
          <cell r="BL29">
            <v>313</v>
          </cell>
          <cell r="BM29">
            <v>334</v>
          </cell>
          <cell r="BN29">
            <v>314</v>
          </cell>
          <cell r="BO29">
            <v>360</v>
          </cell>
          <cell r="BP29">
            <v>314</v>
          </cell>
          <cell r="BQ29">
            <v>321</v>
          </cell>
          <cell r="BR29">
            <v>347</v>
          </cell>
          <cell r="BS29">
            <v>327</v>
          </cell>
          <cell r="BT29">
            <v>334</v>
          </cell>
          <cell r="BU29">
            <v>353</v>
          </cell>
          <cell r="BV29">
            <v>334</v>
          </cell>
        </row>
        <row r="30">
          <cell r="C30">
            <v>124</v>
          </cell>
          <cell r="D30">
            <v>116</v>
          </cell>
          <cell r="E30">
            <v>124</v>
          </cell>
          <cell r="F30">
            <v>119</v>
          </cell>
          <cell r="G30">
            <v>124</v>
          </cell>
          <cell r="H30">
            <v>120</v>
          </cell>
          <cell r="I30">
            <v>124</v>
          </cell>
          <cell r="J30">
            <v>124</v>
          </cell>
          <cell r="K30">
            <v>120</v>
          </cell>
          <cell r="L30">
            <v>125</v>
          </cell>
          <cell r="M30">
            <v>120</v>
          </cell>
          <cell r="N30">
            <v>124</v>
          </cell>
          <cell r="O30">
            <v>124</v>
          </cell>
          <cell r="P30">
            <v>112</v>
          </cell>
          <cell r="Q30">
            <v>124</v>
          </cell>
          <cell r="R30">
            <v>119</v>
          </cell>
          <cell r="S30">
            <v>124</v>
          </cell>
          <cell r="T30">
            <v>120</v>
          </cell>
          <cell r="U30">
            <v>124</v>
          </cell>
          <cell r="V30">
            <v>124</v>
          </cell>
          <cell r="W30">
            <v>120</v>
          </cell>
          <cell r="X30">
            <v>125</v>
          </cell>
          <cell r="Y30">
            <v>120</v>
          </cell>
          <cell r="Z30">
            <v>124</v>
          </cell>
          <cell r="AA30">
            <v>124</v>
          </cell>
          <cell r="AB30">
            <v>112</v>
          </cell>
          <cell r="AC30">
            <v>124</v>
          </cell>
          <cell r="AD30">
            <v>119</v>
          </cell>
          <cell r="AE30">
            <v>124</v>
          </cell>
          <cell r="AF30">
            <v>120</v>
          </cell>
          <cell r="AG30">
            <v>124</v>
          </cell>
          <cell r="AH30">
            <v>124</v>
          </cell>
          <cell r="AI30">
            <v>120</v>
          </cell>
          <cell r="AJ30">
            <v>125</v>
          </cell>
          <cell r="AK30">
            <v>120</v>
          </cell>
          <cell r="AL30">
            <v>124</v>
          </cell>
          <cell r="AM30">
            <v>124</v>
          </cell>
          <cell r="AN30">
            <v>112</v>
          </cell>
          <cell r="AO30">
            <v>123</v>
          </cell>
          <cell r="AP30">
            <v>120</v>
          </cell>
          <cell r="AQ30">
            <v>124</v>
          </cell>
          <cell r="AR30">
            <v>120</v>
          </cell>
          <cell r="AS30">
            <v>124</v>
          </cell>
          <cell r="AT30">
            <v>124</v>
          </cell>
          <cell r="AU30">
            <v>120</v>
          </cell>
          <cell r="AV30">
            <v>124</v>
          </cell>
          <cell r="AW30">
            <v>121</v>
          </cell>
          <cell r="AX30">
            <v>124</v>
          </cell>
          <cell r="AY30">
            <v>124</v>
          </cell>
          <cell r="AZ30">
            <v>116</v>
          </cell>
          <cell r="BA30">
            <v>123</v>
          </cell>
          <cell r="BB30">
            <v>120</v>
          </cell>
          <cell r="BC30">
            <v>124</v>
          </cell>
          <cell r="BD30">
            <v>120</v>
          </cell>
          <cell r="BE30">
            <v>124</v>
          </cell>
          <cell r="BF30">
            <v>124</v>
          </cell>
          <cell r="BG30">
            <v>120</v>
          </cell>
          <cell r="BH30">
            <v>124</v>
          </cell>
          <cell r="BI30">
            <v>121</v>
          </cell>
          <cell r="BJ30">
            <v>124</v>
          </cell>
          <cell r="BK30">
            <v>124</v>
          </cell>
          <cell r="BL30">
            <v>112</v>
          </cell>
          <cell r="BM30">
            <v>123</v>
          </cell>
          <cell r="BN30">
            <v>120</v>
          </cell>
          <cell r="BO30">
            <v>124</v>
          </cell>
          <cell r="BP30">
            <v>120</v>
          </cell>
          <cell r="BQ30">
            <v>124</v>
          </cell>
          <cell r="BR30">
            <v>124</v>
          </cell>
          <cell r="BS30">
            <v>120</v>
          </cell>
          <cell r="BT30">
            <v>124</v>
          </cell>
          <cell r="BU30">
            <v>121</v>
          </cell>
          <cell r="BV30">
            <v>124</v>
          </cell>
        </row>
        <row r="31">
          <cell r="C31">
            <v>744</v>
          </cell>
          <cell r="D31">
            <v>696</v>
          </cell>
          <cell r="E31">
            <v>744</v>
          </cell>
          <cell r="F31">
            <v>719</v>
          </cell>
          <cell r="G31">
            <v>744</v>
          </cell>
          <cell r="H31">
            <v>720</v>
          </cell>
          <cell r="I31">
            <v>744</v>
          </cell>
          <cell r="J31">
            <v>744</v>
          </cell>
          <cell r="K31">
            <v>720</v>
          </cell>
          <cell r="L31">
            <v>745</v>
          </cell>
          <cell r="M31">
            <v>720</v>
          </cell>
          <cell r="N31">
            <v>744</v>
          </cell>
          <cell r="O31">
            <v>744</v>
          </cell>
          <cell r="P31">
            <v>672</v>
          </cell>
          <cell r="Q31">
            <v>744</v>
          </cell>
          <cell r="R31">
            <v>719</v>
          </cell>
          <cell r="S31">
            <v>744</v>
          </cell>
          <cell r="T31">
            <v>720</v>
          </cell>
          <cell r="U31">
            <v>744</v>
          </cell>
          <cell r="V31">
            <v>744</v>
          </cell>
          <cell r="W31">
            <v>720</v>
          </cell>
          <cell r="X31">
            <v>745</v>
          </cell>
          <cell r="Y31">
            <v>720</v>
          </cell>
          <cell r="Z31">
            <v>744</v>
          </cell>
          <cell r="AA31">
            <v>744</v>
          </cell>
          <cell r="AB31">
            <v>672</v>
          </cell>
          <cell r="AC31">
            <v>744</v>
          </cell>
          <cell r="AD31">
            <v>719</v>
          </cell>
          <cell r="AE31">
            <v>744</v>
          </cell>
          <cell r="AF31">
            <v>720</v>
          </cell>
          <cell r="AG31">
            <v>744</v>
          </cell>
          <cell r="AH31">
            <v>744</v>
          </cell>
          <cell r="AI31">
            <v>720</v>
          </cell>
          <cell r="AJ31">
            <v>745</v>
          </cell>
          <cell r="AK31">
            <v>720</v>
          </cell>
          <cell r="AL31">
            <v>744</v>
          </cell>
          <cell r="AM31">
            <v>744</v>
          </cell>
          <cell r="AN31">
            <v>672</v>
          </cell>
          <cell r="AO31">
            <v>743</v>
          </cell>
          <cell r="AP31">
            <v>720</v>
          </cell>
          <cell r="AQ31">
            <v>744</v>
          </cell>
          <cell r="AR31">
            <v>720</v>
          </cell>
          <cell r="AS31">
            <v>744</v>
          </cell>
          <cell r="AT31">
            <v>744</v>
          </cell>
          <cell r="AU31">
            <v>720</v>
          </cell>
          <cell r="AV31">
            <v>744</v>
          </cell>
          <cell r="AW31">
            <v>721</v>
          </cell>
          <cell r="AX31">
            <v>744</v>
          </cell>
          <cell r="AY31">
            <v>744</v>
          </cell>
          <cell r="AZ31">
            <v>696</v>
          </cell>
          <cell r="BA31">
            <v>743</v>
          </cell>
          <cell r="BB31">
            <v>720</v>
          </cell>
          <cell r="BC31">
            <v>744</v>
          </cell>
          <cell r="BD31">
            <v>720</v>
          </cell>
          <cell r="BE31">
            <v>744</v>
          </cell>
          <cell r="BF31">
            <v>744</v>
          </cell>
          <cell r="BG31">
            <v>720</v>
          </cell>
          <cell r="BH31">
            <v>744</v>
          </cell>
          <cell r="BI31">
            <v>721</v>
          </cell>
          <cell r="BJ31">
            <v>744</v>
          </cell>
          <cell r="BK31">
            <v>744</v>
          </cell>
          <cell r="BL31">
            <v>672</v>
          </cell>
          <cell r="BM31">
            <v>743</v>
          </cell>
          <cell r="BN31">
            <v>720</v>
          </cell>
          <cell r="BO31">
            <v>744</v>
          </cell>
          <cell r="BP31">
            <v>720</v>
          </cell>
          <cell r="BQ31">
            <v>744</v>
          </cell>
          <cell r="BR31">
            <v>744</v>
          </cell>
          <cell r="BS31">
            <v>720</v>
          </cell>
          <cell r="BT31">
            <v>744</v>
          </cell>
          <cell r="BU31">
            <v>721</v>
          </cell>
          <cell r="BV31">
            <v>744</v>
          </cell>
          <cell r="BW31">
            <v>0</v>
          </cell>
        </row>
        <row r="32">
          <cell r="C32">
            <v>0</v>
          </cell>
          <cell r="D32">
            <v>0</v>
          </cell>
          <cell r="E32">
            <v>0</v>
          </cell>
          <cell r="F32">
            <v>0</v>
          </cell>
          <cell r="G32">
            <v>1.0649999999999999</v>
          </cell>
          <cell r="H32">
            <v>1.0649999999999999</v>
          </cell>
          <cell r="I32">
            <v>1.0649999999999999</v>
          </cell>
          <cell r="J32">
            <v>1.0649999999999999</v>
          </cell>
          <cell r="K32">
            <v>1.0649999999999999</v>
          </cell>
          <cell r="L32">
            <v>1.0649999999999999</v>
          </cell>
          <cell r="M32">
            <v>0</v>
          </cell>
          <cell r="N32">
            <v>0</v>
          </cell>
          <cell r="O32">
            <v>0</v>
          </cell>
          <cell r="P32">
            <v>0</v>
          </cell>
          <cell r="Q32">
            <v>0</v>
          </cell>
          <cell r="R32">
            <v>0</v>
          </cell>
          <cell r="S32">
            <v>1.0649999999999999</v>
          </cell>
          <cell r="T32">
            <v>1.0649999999999999</v>
          </cell>
          <cell r="U32">
            <v>1.0649999999999999</v>
          </cell>
          <cell r="V32">
            <v>1.0649999999999999</v>
          </cell>
          <cell r="W32">
            <v>1.0649999999999999</v>
          </cell>
          <cell r="X32">
            <v>1.0649999999999999</v>
          </cell>
          <cell r="Y32">
            <v>0</v>
          </cell>
          <cell r="Z32">
            <v>0</v>
          </cell>
          <cell r="AA32">
            <v>0</v>
          </cell>
          <cell r="AB32">
            <v>0</v>
          </cell>
          <cell r="AC32">
            <v>0</v>
          </cell>
          <cell r="AD32">
            <v>0</v>
          </cell>
          <cell r="AE32">
            <v>1.0649999999999999</v>
          </cell>
          <cell r="AF32">
            <v>1.0649999999999999</v>
          </cell>
          <cell r="AG32">
            <v>1.0649999999999999</v>
          </cell>
          <cell r="AH32">
            <v>1.0649999999999999</v>
          </cell>
          <cell r="AI32">
            <v>1.0649999999999999</v>
          </cell>
          <cell r="AJ32">
            <v>1.0649999999999999</v>
          </cell>
          <cell r="AK32">
            <v>0</v>
          </cell>
          <cell r="AL32">
            <v>0</v>
          </cell>
          <cell r="AM32">
            <v>0</v>
          </cell>
          <cell r="AN32">
            <v>0</v>
          </cell>
          <cell r="AO32">
            <v>0</v>
          </cell>
          <cell r="AP32">
            <v>0</v>
          </cell>
          <cell r="AQ32">
            <v>1.0649999999999999</v>
          </cell>
          <cell r="AR32">
            <v>1.0649999999999999</v>
          </cell>
          <cell r="AS32">
            <v>1.0649999999999999</v>
          </cell>
          <cell r="AT32">
            <v>1.0649999999999999</v>
          </cell>
          <cell r="AU32">
            <v>1.0649999999999999</v>
          </cell>
          <cell r="AV32">
            <v>1.0649999999999999</v>
          </cell>
          <cell r="AW32">
            <v>0</v>
          </cell>
          <cell r="AX32">
            <v>0</v>
          </cell>
          <cell r="AY32">
            <v>0</v>
          </cell>
          <cell r="AZ32">
            <v>0</v>
          </cell>
          <cell r="BA32">
            <v>0</v>
          </cell>
          <cell r="BB32">
            <v>0</v>
          </cell>
          <cell r="BC32">
            <v>1.0649999999999999</v>
          </cell>
          <cell r="BD32">
            <v>1.0649999999999999</v>
          </cell>
          <cell r="BE32">
            <v>1.0649999999999999</v>
          </cell>
          <cell r="BF32">
            <v>1.0649999999999999</v>
          </cell>
          <cell r="BG32">
            <v>1.0649999999999999</v>
          </cell>
          <cell r="BH32">
            <v>1.0649999999999999</v>
          </cell>
          <cell r="BI32">
            <v>0</v>
          </cell>
          <cell r="BJ32">
            <v>0</v>
          </cell>
          <cell r="BK32">
            <v>0</v>
          </cell>
          <cell r="BL32">
            <v>0</v>
          </cell>
          <cell r="BM32">
            <v>0</v>
          </cell>
          <cell r="BN32">
            <v>0</v>
          </cell>
          <cell r="BO32">
            <v>1.0649999999999999</v>
          </cell>
          <cell r="BP32">
            <v>1.0649999999999999</v>
          </cell>
          <cell r="BQ32">
            <v>1.0649999999999999</v>
          </cell>
          <cell r="BR32">
            <v>1.0649999999999999</v>
          </cell>
          <cell r="BS32">
            <v>1.0649999999999999</v>
          </cell>
          <cell r="BT32">
            <v>1.0649999999999999</v>
          </cell>
          <cell r="BU32">
            <v>0</v>
          </cell>
          <cell r="BV32">
            <v>0</v>
          </cell>
        </row>
        <row r="33">
          <cell r="C33">
            <v>1.032</v>
          </cell>
          <cell r="D33">
            <v>1.032</v>
          </cell>
          <cell r="E33">
            <v>1.032</v>
          </cell>
          <cell r="F33">
            <v>1.032</v>
          </cell>
          <cell r="G33">
            <v>1.022</v>
          </cell>
          <cell r="H33">
            <v>1.022</v>
          </cell>
          <cell r="I33">
            <v>1.022</v>
          </cell>
          <cell r="J33">
            <v>1.022</v>
          </cell>
          <cell r="K33">
            <v>1.022</v>
          </cell>
          <cell r="L33">
            <v>1.022</v>
          </cell>
          <cell r="M33">
            <v>1.032</v>
          </cell>
          <cell r="N33">
            <v>1.032</v>
          </cell>
          <cell r="O33">
            <v>1.032</v>
          </cell>
          <cell r="P33">
            <v>1.032</v>
          </cell>
          <cell r="Q33">
            <v>1.032</v>
          </cell>
          <cell r="R33">
            <v>1.032</v>
          </cell>
          <cell r="S33">
            <v>1.022</v>
          </cell>
          <cell r="T33">
            <v>1.022</v>
          </cell>
          <cell r="U33">
            <v>1.022</v>
          </cell>
          <cell r="V33">
            <v>1.022</v>
          </cell>
          <cell r="W33">
            <v>1.022</v>
          </cell>
          <cell r="X33">
            <v>1.022</v>
          </cell>
          <cell r="Y33">
            <v>1.032</v>
          </cell>
          <cell r="Z33">
            <v>1.032</v>
          </cell>
          <cell r="AA33">
            <v>1.032</v>
          </cell>
          <cell r="AB33">
            <v>1.032</v>
          </cell>
          <cell r="AC33">
            <v>1.032</v>
          </cell>
          <cell r="AD33">
            <v>1.032</v>
          </cell>
          <cell r="AE33">
            <v>1.022</v>
          </cell>
          <cell r="AF33">
            <v>1.022</v>
          </cell>
          <cell r="AG33">
            <v>1.022</v>
          </cell>
          <cell r="AH33">
            <v>1.022</v>
          </cell>
          <cell r="AI33">
            <v>1.022</v>
          </cell>
          <cell r="AJ33">
            <v>1.022</v>
          </cell>
          <cell r="AK33">
            <v>1.032</v>
          </cell>
          <cell r="AL33">
            <v>1.032</v>
          </cell>
          <cell r="AM33">
            <v>1.032</v>
          </cell>
          <cell r="AN33">
            <v>1.032</v>
          </cell>
          <cell r="AO33">
            <v>1.032</v>
          </cell>
          <cell r="AP33">
            <v>1.032</v>
          </cell>
          <cell r="AQ33">
            <v>1.022</v>
          </cell>
          <cell r="AR33">
            <v>1.022</v>
          </cell>
          <cell r="AS33">
            <v>1.022</v>
          </cell>
          <cell r="AT33">
            <v>1.022</v>
          </cell>
          <cell r="AU33">
            <v>1.022</v>
          </cell>
          <cell r="AV33">
            <v>1.022</v>
          </cell>
          <cell r="AW33">
            <v>1.032</v>
          </cell>
          <cell r="AX33">
            <v>1.032</v>
          </cell>
          <cell r="AY33">
            <v>1.032</v>
          </cell>
          <cell r="AZ33">
            <v>1.032</v>
          </cell>
          <cell r="BA33">
            <v>1.032</v>
          </cell>
          <cell r="BB33">
            <v>1.032</v>
          </cell>
          <cell r="BC33">
            <v>1.022</v>
          </cell>
          <cell r="BD33">
            <v>1.022</v>
          </cell>
          <cell r="BE33">
            <v>1.022</v>
          </cell>
          <cell r="BF33">
            <v>1.022</v>
          </cell>
          <cell r="BG33">
            <v>1.022</v>
          </cell>
          <cell r="BH33">
            <v>1.022</v>
          </cell>
          <cell r="BI33">
            <v>1.032</v>
          </cell>
          <cell r="BJ33">
            <v>1.032</v>
          </cell>
          <cell r="BK33">
            <v>1.032</v>
          </cell>
          <cell r="BL33">
            <v>1.032</v>
          </cell>
          <cell r="BM33">
            <v>1.032</v>
          </cell>
          <cell r="BN33">
            <v>1.032</v>
          </cell>
          <cell r="BO33">
            <v>1.022</v>
          </cell>
          <cell r="BP33">
            <v>1.022</v>
          </cell>
          <cell r="BQ33">
            <v>1.022</v>
          </cell>
          <cell r="BR33">
            <v>1.022</v>
          </cell>
          <cell r="BS33">
            <v>1.022</v>
          </cell>
          <cell r="BT33">
            <v>1.022</v>
          </cell>
          <cell r="BU33">
            <v>1.032</v>
          </cell>
          <cell r="BV33">
            <v>1.032</v>
          </cell>
        </row>
        <row r="34">
          <cell r="C34">
            <v>0.99269164265129683</v>
          </cell>
          <cell r="D34">
            <v>0.99368168168168169</v>
          </cell>
          <cell r="E34">
            <v>0.98950778816199381</v>
          </cell>
          <cell r="F34">
            <v>0.98980254777070065</v>
          </cell>
          <cell r="G34">
            <v>0.98837777777777791</v>
          </cell>
          <cell r="H34">
            <v>0.98252229299363081</v>
          </cell>
          <cell r="I34">
            <v>0.98637463976945228</v>
          </cell>
          <cell r="J34">
            <v>0.98421556886227568</v>
          </cell>
          <cell r="K34">
            <v>0.9848807339449539</v>
          </cell>
          <cell r="L34">
            <v>0.98653025936599392</v>
          </cell>
          <cell r="M34">
            <v>0.99317647058823533</v>
          </cell>
          <cell r="N34">
            <v>0.98950778816199381</v>
          </cell>
          <cell r="O34">
            <v>0.99269164265129683</v>
          </cell>
          <cell r="P34">
            <v>0.99263897763578279</v>
          </cell>
          <cell r="Q34">
            <v>0.98950778816199381</v>
          </cell>
          <cell r="R34">
            <v>0.99148012232415905</v>
          </cell>
          <cell r="S34">
            <v>0.98637463976945228</v>
          </cell>
          <cell r="T34">
            <v>0.98252229299363081</v>
          </cell>
          <cell r="U34">
            <v>0.98837777777777791</v>
          </cell>
          <cell r="V34">
            <v>0.98188161993769463</v>
          </cell>
          <cell r="W34">
            <v>0.9848807339449539</v>
          </cell>
          <cell r="X34">
            <v>0.98653025936599392</v>
          </cell>
          <cell r="Y34">
            <v>0.99317647058823533</v>
          </cell>
          <cell r="Z34">
            <v>0.99269164265129683</v>
          </cell>
          <cell r="AA34">
            <v>0.99269164265129683</v>
          </cell>
          <cell r="AB34">
            <v>0.99263897763578279</v>
          </cell>
          <cell r="AC34">
            <v>0.98950778816199381</v>
          </cell>
          <cell r="AD34">
            <v>0.99302941176470583</v>
          </cell>
          <cell r="AE34">
            <v>0.98421556886227568</v>
          </cell>
          <cell r="AF34">
            <v>0.98252229299363081</v>
          </cell>
          <cell r="AG34">
            <v>0.98837777777777791</v>
          </cell>
          <cell r="AH34">
            <v>0.98188161993769463</v>
          </cell>
          <cell r="AI34">
            <v>0.98705882352941188</v>
          </cell>
          <cell r="AJ34">
            <v>0.9843772455089822</v>
          </cell>
          <cell r="AK34">
            <v>0.99163302752293581</v>
          </cell>
          <cell r="AL34">
            <v>0.99269164265129683</v>
          </cell>
          <cell r="AM34">
            <v>0.99116167664670662</v>
          </cell>
          <cell r="AN34">
            <v>0.99263897763578279</v>
          </cell>
          <cell r="AO34">
            <v>0.99101197604790436</v>
          </cell>
          <cell r="AP34">
            <v>0.99163302752293581</v>
          </cell>
          <cell r="AQ34">
            <v>0.98421556886227568</v>
          </cell>
          <cell r="AR34">
            <v>0.9848807339449539</v>
          </cell>
          <cell r="AS34">
            <v>0.98637463976945228</v>
          </cell>
          <cell r="AT34">
            <v>0.98188161993769463</v>
          </cell>
          <cell r="AU34">
            <v>0.98907648725212471</v>
          </cell>
          <cell r="AV34">
            <v>0.98188161993769463</v>
          </cell>
          <cell r="AW34">
            <v>0.99332352941176472</v>
          </cell>
          <cell r="AX34">
            <v>0.99411111111111106</v>
          </cell>
          <cell r="AY34">
            <v>0.99116167664670662</v>
          </cell>
          <cell r="AZ34">
            <v>0.99212500000000003</v>
          </cell>
          <cell r="BA34">
            <v>0.9925475504322766</v>
          </cell>
          <cell r="BB34">
            <v>0.98996178343949048</v>
          </cell>
          <cell r="BC34">
            <v>0.98637463976945228</v>
          </cell>
          <cell r="BD34">
            <v>0.9848807339449539</v>
          </cell>
          <cell r="BE34">
            <v>0.98421556886227568</v>
          </cell>
          <cell r="BF34">
            <v>0.98637463976945228</v>
          </cell>
          <cell r="BG34">
            <v>0.9848807339449539</v>
          </cell>
          <cell r="BH34">
            <v>0.98188161993769463</v>
          </cell>
          <cell r="BI34">
            <v>0.99607103825136611</v>
          </cell>
          <cell r="BJ34">
            <v>0.99116167664670662</v>
          </cell>
          <cell r="BK34">
            <v>0.99269164265129683</v>
          </cell>
          <cell r="BL34">
            <v>0.99263897763578279</v>
          </cell>
          <cell r="BM34">
            <v>0.99101197604790436</v>
          </cell>
          <cell r="BN34">
            <v>0.98996178343949048</v>
          </cell>
          <cell r="BO34">
            <v>0.98837777777777791</v>
          </cell>
          <cell r="BP34">
            <v>0.98252229299363081</v>
          </cell>
          <cell r="BQ34">
            <v>0.98188161993769463</v>
          </cell>
          <cell r="BR34">
            <v>0.98637463976945228</v>
          </cell>
          <cell r="BS34">
            <v>0.9848807339449539</v>
          </cell>
          <cell r="BT34">
            <v>0.98421556886227568</v>
          </cell>
          <cell r="BU34">
            <v>0.99474787535410769</v>
          </cell>
          <cell r="BV34">
            <v>0.99116167664670662</v>
          </cell>
        </row>
        <row r="35">
          <cell r="C35">
            <v>0.95</v>
          </cell>
          <cell r="D35">
            <v>0.95</v>
          </cell>
          <cell r="E35">
            <v>0.95</v>
          </cell>
          <cell r="F35">
            <v>0.95</v>
          </cell>
          <cell r="G35">
            <v>0.94599999999999995</v>
          </cell>
          <cell r="H35">
            <v>0.94599999999999995</v>
          </cell>
          <cell r="I35">
            <v>0.94599999999999995</v>
          </cell>
          <cell r="J35">
            <v>0.94599999999999995</v>
          </cell>
          <cell r="K35">
            <v>0.94599999999999995</v>
          </cell>
          <cell r="L35">
            <v>0.94599999999999995</v>
          </cell>
          <cell r="M35">
            <v>0.95</v>
          </cell>
          <cell r="N35">
            <v>0.95</v>
          </cell>
          <cell r="O35">
            <v>0.95</v>
          </cell>
          <cell r="P35">
            <v>0.95</v>
          </cell>
          <cell r="Q35">
            <v>0.95</v>
          </cell>
          <cell r="R35">
            <v>0.95</v>
          </cell>
          <cell r="S35">
            <v>0.94599999999999995</v>
          </cell>
          <cell r="T35">
            <v>0.94599999999999995</v>
          </cell>
          <cell r="U35">
            <v>0.94599999999999995</v>
          </cell>
          <cell r="V35">
            <v>0.94599999999999995</v>
          </cell>
          <cell r="W35">
            <v>0.94599999999999995</v>
          </cell>
          <cell r="X35">
            <v>0.94599999999999995</v>
          </cell>
          <cell r="Y35">
            <v>0.95</v>
          </cell>
          <cell r="Z35">
            <v>0.95</v>
          </cell>
          <cell r="AA35">
            <v>0.95</v>
          </cell>
          <cell r="AB35">
            <v>0.95</v>
          </cell>
          <cell r="AC35">
            <v>0.95</v>
          </cell>
          <cell r="AD35">
            <v>0.95</v>
          </cell>
          <cell r="AE35">
            <v>0.94599999999999995</v>
          </cell>
          <cell r="AF35">
            <v>0.94599999999999995</v>
          </cell>
          <cell r="AG35">
            <v>0.94599999999999995</v>
          </cell>
          <cell r="AH35">
            <v>0.94599999999999995</v>
          </cell>
          <cell r="AI35">
            <v>0.94599999999999995</v>
          </cell>
          <cell r="AJ35">
            <v>0.94599999999999995</v>
          </cell>
          <cell r="AK35">
            <v>0.95</v>
          </cell>
          <cell r="AL35">
            <v>0.95</v>
          </cell>
          <cell r="AM35">
            <v>0.95</v>
          </cell>
          <cell r="AN35">
            <v>0.95</v>
          </cell>
          <cell r="AO35">
            <v>0.95</v>
          </cell>
          <cell r="AP35">
            <v>0.95</v>
          </cell>
          <cell r="AQ35">
            <v>0.94599999999999995</v>
          </cell>
          <cell r="AR35">
            <v>0.94599999999999995</v>
          </cell>
          <cell r="AS35">
            <v>0.94599999999999995</v>
          </cell>
          <cell r="AT35">
            <v>0.94599999999999995</v>
          </cell>
          <cell r="AU35">
            <v>0.94599999999999995</v>
          </cell>
          <cell r="AV35">
            <v>0.94599999999999995</v>
          </cell>
          <cell r="AW35">
            <v>0.95</v>
          </cell>
          <cell r="AX35">
            <v>0.95</v>
          </cell>
          <cell r="AY35">
            <v>0.95</v>
          </cell>
          <cell r="AZ35">
            <v>0.95</v>
          </cell>
          <cell r="BA35">
            <v>0.95</v>
          </cell>
          <cell r="BB35">
            <v>0.95</v>
          </cell>
          <cell r="BC35">
            <v>0.94599999999999995</v>
          </cell>
          <cell r="BD35">
            <v>0.94599999999999995</v>
          </cell>
          <cell r="BE35">
            <v>0.94599999999999995</v>
          </cell>
          <cell r="BF35">
            <v>0.94599999999999995</v>
          </cell>
          <cell r="BG35">
            <v>0.94599999999999995</v>
          </cell>
          <cell r="BH35">
            <v>0.94599999999999995</v>
          </cell>
          <cell r="BI35">
            <v>0.95</v>
          </cell>
          <cell r="BJ35">
            <v>0.95</v>
          </cell>
          <cell r="BK35">
            <v>0.95</v>
          </cell>
          <cell r="BL35">
            <v>0.95</v>
          </cell>
          <cell r="BM35">
            <v>0.95</v>
          </cell>
          <cell r="BN35">
            <v>0.95</v>
          </cell>
          <cell r="BO35">
            <v>0.94599999999999995</v>
          </cell>
          <cell r="BP35">
            <v>0.94599999999999995</v>
          </cell>
          <cell r="BQ35">
            <v>0.94599999999999995</v>
          </cell>
          <cell r="BR35">
            <v>0.94599999999999995</v>
          </cell>
          <cell r="BS35">
            <v>0.94599999999999995</v>
          </cell>
          <cell r="BT35">
            <v>0.94599999999999995</v>
          </cell>
          <cell r="BU35">
            <v>0.95</v>
          </cell>
          <cell r="BV35">
            <v>0.95</v>
          </cell>
        </row>
        <row r="36">
          <cell r="C36">
            <v>1</v>
          </cell>
          <cell r="D36">
            <v>1</v>
          </cell>
          <cell r="E36">
            <v>1</v>
          </cell>
          <cell r="F36">
            <v>1</v>
          </cell>
          <cell r="G36">
            <v>1</v>
          </cell>
          <cell r="H36">
            <v>1</v>
          </cell>
          <cell r="I36">
            <v>0.99999999999999989</v>
          </cell>
          <cell r="J36">
            <v>1</v>
          </cell>
          <cell r="K36">
            <v>0.99999999999999989</v>
          </cell>
          <cell r="L36">
            <v>0.99999999999999989</v>
          </cell>
          <cell r="M36">
            <v>1</v>
          </cell>
          <cell r="N36">
            <v>1</v>
          </cell>
          <cell r="O36">
            <v>1</v>
          </cell>
          <cell r="P36">
            <v>1</v>
          </cell>
          <cell r="Q36">
            <v>1</v>
          </cell>
          <cell r="R36">
            <v>1</v>
          </cell>
          <cell r="S36">
            <v>0.99999999999999989</v>
          </cell>
          <cell r="T36">
            <v>1</v>
          </cell>
          <cell r="U36">
            <v>1</v>
          </cell>
          <cell r="V36">
            <v>0.99999999999999989</v>
          </cell>
          <cell r="W36">
            <v>0.99999999999999989</v>
          </cell>
          <cell r="X36">
            <v>0.99999999999999989</v>
          </cell>
          <cell r="Y36">
            <v>1</v>
          </cell>
          <cell r="Z36">
            <v>1</v>
          </cell>
          <cell r="AA36">
            <v>1</v>
          </cell>
          <cell r="AB36">
            <v>1</v>
          </cell>
          <cell r="AC36">
            <v>1</v>
          </cell>
          <cell r="AD36">
            <v>1</v>
          </cell>
          <cell r="AE36">
            <v>1</v>
          </cell>
          <cell r="AF36">
            <v>1</v>
          </cell>
          <cell r="AG36">
            <v>1</v>
          </cell>
          <cell r="AH36">
            <v>0.99999999999999989</v>
          </cell>
          <cell r="AI36">
            <v>1</v>
          </cell>
          <cell r="AJ36">
            <v>1</v>
          </cell>
          <cell r="AK36">
            <v>1</v>
          </cell>
          <cell r="AL36">
            <v>1</v>
          </cell>
          <cell r="AM36">
            <v>1</v>
          </cell>
          <cell r="AN36">
            <v>1</v>
          </cell>
          <cell r="AO36">
            <v>1.0000000000000002</v>
          </cell>
          <cell r="AP36">
            <v>1</v>
          </cell>
          <cell r="AQ36">
            <v>1</v>
          </cell>
          <cell r="AR36">
            <v>0.99999999999999989</v>
          </cell>
          <cell r="AS36">
            <v>0.99999999999999989</v>
          </cell>
          <cell r="AT36">
            <v>0.99999999999999989</v>
          </cell>
          <cell r="AU36">
            <v>1</v>
          </cell>
          <cell r="AV36">
            <v>0.99999999999999989</v>
          </cell>
          <cell r="AW36">
            <v>1</v>
          </cell>
          <cell r="AX36">
            <v>1</v>
          </cell>
          <cell r="AY36">
            <v>1</v>
          </cell>
          <cell r="AZ36">
            <v>1</v>
          </cell>
          <cell r="BA36">
            <v>1</v>
          </cell>
          <cell r="BB36">
            <v>1</v>
          </cell>
          <cell r="BC36">
            <v>0.99999999999999989</v>
          </cell>
          <cell r="BD36">
            <v>0.99999999999999989</v>
          </cell>
          <cell r="BE36">
            <v>1</v>
          </cell>
          <cell r="BF36">
            <v>0.99999999999999989</v>
          </cell>
          <cell r="BG36">
            <v>0.99999999999999989</v>
          </cell>
          <cell r="BH36">
            <v>0.99999999999999989</v>
          </cell>
          <cell r="BI36">
            <v>1</v>
          </cell>
          <cell r="BJ36">
            <v>1</v>
          </cell>
          <cell r="BK36">
            <v>1</v>
          </cell>
          <cell r="BL36">
            <v>1</v>
          </cell>
          <cell r="BM36">
            <v>1.0000000000000002</v>
          </cell>
          <cell r="BN36">
            <v>1</v>
          </cell>
          <cell r="BO36">
            <v>1</v>
          </cell>
          <cell r="BP36">
            <v>1</v>
          </cell>
          <cell r="BQ36">
            <v>0.99999999999999989</v>
          </cell>
          <cell r="BR36">
            <v>0.99999999999999989</v>
          </cell>
          <cell r="BS36">
            <v>0.99999999999999989</v>
          </cell>
          <cell r="BT36">
            <v>1</v>
          </cell>
          <cell r="BU36">
            <v>1</v>
          </cell>
          <cell r="BV36">
            <v>1</v>
          </cell>
        </row>
        <row r="40">
          <cell r="C40">
            <v>744</v>
          </cell>
          <cell r="D40">
            <v>696</v>
          </cell>
          <cell r="E40">
            <v>744</v>
          </cell>
          <cell r="F40">
            <v>719</v>
          </cell>
          <cell r="G40">
            <v>744</v>
          </cell>
          <cell r="H40">
            <v>720</v>
          </cell>
          <cell r="I40">
            <v>744</v>
          </cell>
          <cell r="J40">
            <v>744</v>
          </cell>
          <cell r="K40">
            <v>720</v>
          </cell>
          <cell r="L40">
            <v>745</v>
          </cell>
          <cell r="M40">
            <v>720</v>
          </cell>
          <cell r="N40">
            <v>744</v>
          </cell>
          <cell r="O40">
            <v>744</v>
          </cell>
          <cell r="P40">
            <v>672</v>
          </cell>
          <cell r="Q40">
            <v>744</v>
          </cell>
          <cell r="R40">
            <v>719</v>
          </cell>
          <cell r="S40">
            <v>744</v>
          </cell>
          <cell r="T40">
            <v>720</v>
          </cell>
          <cell r="U40">
            <v>744</v>
          </cell>
          <cell r="V40">
            <v>744</v>
          </cell>
          <cell r="W40">
            <v>720</v>
          </cell>
          <cell r="X40">
            <v>745</v>
          </cell>
          <cell r="Y40">
            <v>720</v>
          </cell>
          <cell r="Z40">
            <v>744</v>
          </cell>
          <cell r="AA40">
            <v>744</v>
          </cell>
          <cell r="AB40">
            <v>672</v>
          </cell>
          <cell r="AC40">
            <v>744</v>
          </cell>
          <cell r="AD40">
            <v>719</v>
          </cell>
          <cell r="AE40">
            <v>744</v>
          </cell>
          <cell r="AF40">
            <v>720</v>
          </cell>
          <cell r="AG40">
            <v>744</v>
          </cell>
          <cell r="AH40">
            <v>744</v>
          </cell>
          <cell r="AI40">
            <v>720</v>
          </cell>
          <cell r="AJ40">
            <v>745</v>
          </cell>
          <cell r="AK40">
            <v>720</v>
          </cell>
          <cell r="AL40">
            <v>744</v>
          </cell>
          <cell r="AM40">
            <v>744</v>
          </cell>
          <cell r="AN40">
            <v>672</v>
          </cell>
          <cell r="AO40">
            <v>743</v>
          </cell>
          <cell r="AP40">
            <v>720</v>
          </cell>
          <cell r="AQ40">
            <v>744</v>
          </cell>
          <cell r="AR40">
            <v>720</v>
          </cell>
          <cell r="AS40">
            <v>744</v>
          </cell>
          <cell r="AT40">
            <v>744</v>
          </cell>
          <cell r="AU40">
            <v>720</v>
          </cell>
          <cell r="AV40">
            <v>744</v>
          </cell>
          <cell r="AW40">
            <v>721</v>
          </cell>
          <cell r="AX40">
            <v>744</v>
          </cell>
          <cell r="AY40">
            <v>744</v>
          </cell>
          <cell r="AZ40">
            <v>696</v>
          </cell>
          <cell r="BA40">
            <v>743</v>
          </cell>
          <cell r="BB40">
            <v>720</v>
          </cell>
          <cell r="BC40">
            <v>744</v>
          </cell>
          <cell r="BD40">
            <v>720</v>
          </cell>
          <cell r="BE40">
            <v>744</v>
          </cell>
          <cell r="BF40">
            <v>744</v>
          </cell>
          <cell r="BG40">
            <v>720</v>
          </cell>
          <cell r="BH40">
            <v>744</v>
          </cell>
          <cell r="BI40">
            <v>721</v>
          </cell>
          <cell r="BJ40">
            <v>744</v>
          </cell>
          <cell r="BK40">
            <v>744</v>
          </cell>
          <cell r="BL40">
            <v>672</v>
          </cell>
          <cell r="BM40">
            <v>743</v>
          </cell>
          <cell r="BN40">
            <v>720</v>
          </cell>
          <cell r="BO40">
            <v>744</v>
          </cell>
          <cell r="BP40">
            <v>720</v>
          </cell>
          <cell r="BQ40">
            <v>744</v>
          </cell>
          <cell r="BR40">
            <v>744</v>
          </cell>
          <cell r="BS40">
            <v>720</v>
          </cell>
          <cell r="BT40">
            <v>744</v>
          </cell>
          <cell r="BU40">
            <v>721</v>
          </cell>
          <cell r="BV40">
            <v>744</v>
          </cell>
          <cell r="BW40">
            <v>744</v>
          </cell>
          <cell r="BX40">
            <v>672</v>
          </cell>
          <cell r="BY40">
            <v>743</v>
          </cell>
          <cell r="BZ40">
            <v>720</v>
          </cell>
          <cell r="CA40">
            <v>744</v>
          </cell>
          <cell r="CB40">
            <v>720</v>
          </cell>
          <cell r="CC40">
            <v>744</v>
          </cell>
          <cell r="CD40">
            <v>744</v>
          </cell>
          <cell r="CE40">
            <v>720</v>
          </cell>
          <cell r="CF40">
            <v>744</v>
          </cell>
          <cell r="CG40">
            <v>721</v>
          </cell>
          <cell r="CH40">
            <v>744</v>
          </cell>
        </row>
        <row r="41">
          <cell r="C41">
            <v>416</v>
          </cell>
          <cell r="D41">
            <v>384</v>
          </cell>
          <cell r="E41">
            <v>432</v>
          </cell>
          <cell r="F41">
            <v>416</v>
          </cell>
          <cell r="G41">
            <v>400</v>
          </cell>
          <cell r="H41">
            <v>416</v>
          </cell>
          <cell r="I41">
            <v>416</v>
          </cell>
          <cell r="J41">
            <v>416</v>
          </cell>
          <cell r="K41">
            <v>400</v>
          </cell>
          <cell r="L41">
            <v>416</v>
          </cell>
          <cell r="M41">
            <v>400</v>
          </cell>
          <cell r="N41">
            <v>416</v>
          </cell>
          <cell r="O41">
            <v>400</v>
          </cell>
          <cell r="P41">
            <v>384</v>
          </cell>
          <cell r="Q41">
            <v>432</v>
          </cell>
          <cell r="R41">
            <v>416</v>
          </cell>
          <cell r="S41">
            <v>400</v>
          </cell>
          <cell r="T41">
            <v>416</v>
          </cell>
          <cell r="U41">
            <v>400</v>
          </cell>
          <cell r="V41">
            <v>432</v>
          </cell>
          <cell r="W41">
            <v>400</v>
          </cell>
          <cell r="X41">
            <v>416</v>
          </cell>
          <cell r="Y41">
            <v>400</v>
          </cell>
          <cell r="Z41">
            <v>416</v>
          </cell>
          <cell r="AA41">
            <v>400</v>
          </cell>
          <cell r="AB41">
            <v>384</v>
          </cell>
          <cell r="AC41">
            <v>432</v>
          </cell>
          <cell r="AD41">
            <v>400</v>
          </cell>
          <cell r="AE41">
            <v>416</v>
          </cell>
          <cell r="AF41">
            <v>416</v>
          </cell>
          <cell r="AG41">
            <v>400</v>
          </cell>
          <cell r="AH41">
            <v>432</v>
          </cell>
          <cell r="AI41">
            <v>400</v>
          </cell>
          <cell r="AJ41">
            <v>416</v>
          </cell>
          <cell r="AK41">
            <v>400</v>
          </cell>
          <cell r="AL41">
            <v>400</v>
          </cell>
          <cell r="AM41">
            <v>416</v>
          </cell>
          <cell r="AN41">
            <v>384</v>
          </cell>
          <cell r="AO41">
            <v>432</v>
          </cell>
          <cell r="AP41">
            <v>400</v>
          </cell>
          <cell r="AQ41">
            <v>416</v>
          </cell>
          <cell r="AR41">
            <v>416</v>
          </cell>
          <cell r="AS41">
            <v>400</v>
          </cell>
          <cell r="AT41">
            <v>432</v>
          </cell>
          <cell r="AU41">
            <v>384</v>
          </cell>
          <cell r="AV41">
            <v>432</v>
          </cell>
          <cell r="AW41">
            <v>400</v>
          </cell>
          <cell r="AX41">
            <v>400</v>
          </cell>
          <cell r="AY41">
            <v>416</v>
          </cell>
          <cell r="AZ41">
            <v>400</v>
          </cell>
          <cell r="BA41">
            <v>416</v>
          </cell>
          <cell r="BB41">
            <v>416</v>
          </cell>
          <cell r="BC41">
            <v>416</v>
          </cell>
          <cell r="BD41">
            <v>400</v>
          </cell>
          <cell r="BE41">
            <v>416</v>
          </cell>
          <cell r="BF41">
            <v>416</v>
          </cell>
          <cell r="BG41">
            <v>400</v>
          </cell>
          <cell r="BH41">
            <v>432</v>
          </cell>
          <cell r="BI41">
            <v>384</v>
          </cell>
          <cell r="BJ41">
            <v>416</v>
          </cell>
          <cell r="BK41">
            <v>416</v>
          </cell>
          <cell r="BL41">
            <v>384</v>
          </cell>
          <cell r="BM41">
            <v>416</v>
          </cell>
          <cell r="BN41">
            <v>416</v>
          </cell>
          <cell r="BO41">
            <v>400</v>
          </cell>
          <cell r="BP41">
            <v>416</v>
          </cell>
          <cell r="BQ41">
            <v>416</v>
          </cell>
          <cell r="BR41">
            <v>416</v>
          </cell>
          <cell r="BS41">
            <v>400</v>
          </cell>
          <cell r="BT41">
            <v>432</v>
          </cell>
          <cell r="BU41">
            <v>384</v>
          </cell>
          <cell r="BV41">
            <v>416</v>
          </cell>
          <cell r="BW41">
            <v>400</v>
          </cell>
          <cell r="BX41">
            <v>384</v>
          </cell>
          <cell r="BY41">
            <v>432</v>
          </cell>
          <cell r="BZ41">
            <v>416</v>
          </cell>
          <cell r="CA41">
            <v>400</v>
          </cell>
          <cell r="CB41">
            <v>416</v>
          </cell>
          <cell r="CC41">
            <v>416</v>
          </cell>
          <cell r="CD41">
            <v>416</v>
          </cell>
          <cell r="CE41">
            <v>400</v>
          </cell>
          <cell r="CF41">
            <v>416</v>
          </cell>
          <cell r="CG41">
            <v>400</v>
          </cell>
          <cell r="CH41">
            <v>416</v>
          </cell>
        </row>
        <row r="42">
          <cell r="C42">
            <v>328</v>
          </cell>
          <cell r="D42">
            <v>312</v>
          </cell>
          <cell r="E42">
            <v>312</v>
          </cell>
          <cell r="F42">
            <v>303</v>
          </cell>
          <cell r="G42">
            <v>344</v>
          </cell>
          <cell r="H42">
            <v>304</v>
          </cell>
          <cell r="I42">
            <v>328</v>
          </cell>
          <cell r="J42">
            <v>328</v>
          </cell>
          <cell r="K42">
            <v>320</v>
          </cell>
          <cell r="L42">
            <v>329</v>
          </cell>
          <cell r="M42">
            <v>320</v>
          </cell>
          <cell r="N42">
            <v>328</v>
          </cell>
          <cell r="O42">
            <v>344</v>
          </cell>
          <cell r="P42">
            <v>288</v>
          </cell>
          <cell r="Q42">
            <v>312</v>
          </cell>
          <cell r="R42">
            <v>303</v>
          </cell>
          <cell r="S42">
            <v>344</v>
          </cell>
          <cell r="T42">
            <v>304</v>
          </cell>
          <cell r="U42">
            <v>344</v>
          </cell>
          <cell r="V42">
            <v>312</v>
          </cell>
          <cell r="W42">
            <v>320</v>
          </cell>
          <cell r="X42">
            <v>329</v>
          </cell>
          <cell r="Y42">
            <v>320</v>
          </cell>
          <cell r="Z42">
            <v>328</v>
          </cell>
          <cell r="AA42">
            <v>344</v>
          </cell>
          <cell r="AB42">
            <v>288</v>
          </cell>
          <cell r="AC42">
            <v>312</v>
          </cell>
          <cell r="AD42">
            <v>319</v>
          </cell>
          <cell r="AE42">
            <v>328</v>
          </cell>
          <cell r="AF42">
            <v>304</v>
          </cell>
          <cell r="AG42">
            <v>344</v>
          </cell>
          <cell r="AH42">
            <v>312</v>
          </cell>
          <cell r="AI42">
            <v>320</v>
          </cell>
          <cell r="AJ42">
            <v>329</v>
          </cell>
          <cell r="AK42">
            <v>320</v>
          </cell>
          <cell r="AL42">
            <v>344</v>
          </cell>
          <cell r="AM42">
            <v>328</v>
          </cell>
          <cell r="AN42">
            <v>288</v>
          </cell>
          <cell r="AO42">
            <v>311</v>
          </cell>
          <cell r="AP42">
            <v>320</v>
          </cell>
          <cell r="AQ42">
            <v>328</v>
          </cell>
          <cell r="AR42">
            <v>304</v>
          </cell>
          <cell r="AS42">
            <v>344</v>
          </cell>
          <cell r="AT42">
            <v>312</v>
          </cell>
          <cell r="AU42">
            <v>336</v>
          </cell>
          <cell r="AV42">
            <v>312</v>
          </cell>
          <cell r="AW42">
            <v>321</v>
          </cell>
          <cell r="AX42">
            <v>344</v>
          </cell>
          <cell r="AY42">
            <v>328</v>
          </cell>
          <cell r="AZ42">
            <v>296</v>
          </cell>
          <cell r="BA42">
            <v>327</v>
          </cell>
          <cell r="BB42">
            <v>304</v>
          </cell>
          <cell r="BC42">
            <v>328</v>
          </cell>
          <cell r="BD42">
            <v>320</v>
          </cell>
          <cell r="BE42">
            <v>328</v>
          </cell>
          <cell r="BF42">
            <v>328</v>
          </cell>
          <cell r="BG42">
            <v>320</v>
          </cell>
          <cell r="BH42">
            <v>312</v>
          </cell>
          <cell r="BI42">
            <v>337</v>
          </cell>
          <cell r="BJ42">
            <v>328</v>
          </cell>
          <cell r="BK42">
            <v>328</v>
          </cell>
          <cell r="BL42">
            <v>288</v>
          </cell>
          <cell r="BM42">
            <v>327</v>
          </cell>
          <cell r="BN42">
            <v>304</v>
          </cell>
          <cell r="BO42">
            <v>344</v>
          </cell>
          <cell r="BP42">
            <v>304</v>
          </cell>
          <cell r="BQ42">
            <v>328</v>
          </cell>
          <cell r="BR42">
            <v>328</v>
          </cell>
          <cell r="BS42">
            <v>320</v>
          </cell>
          <cell r="BT42">
            <v>312</v>
          </cell>
          <cell r="BU42">
            <v>337</v>
          </cell>
          <cell r="BV42">
            <v>328</v>
          </cell>
          <cell r="BW42">
            <v>344</v>
          </cell>
          <cell r="BX42">
            <v>288</v>
          </cell>
          <cell r="BY42">
            <v>311</v>
          </cell>
          <cell r="BZ42">
            <v>304</v>
          </cell>
          <cell r="CA42">
            <v>344</v>
          </cell>
          <cell r="CB42">
            <v>304</v>
          </cell>
          <cell r="CC42">
            <v>328</v>
          </cell>
          <cell r="CD42">
            <v>328</v>
          </cell>
          <cell r="CE42">
            <v>320</v>
          </cell>
          <cell r="CF42">
            <v>328</v>
          </cell>
          <cell r="CG42">
            <v>321</v>
          </cell>
          <cell r="CH42">
            <v>328</v>
          </cell>
        </row>
        <row r="44">
          <cell r="C44">
            <v>0.55910000000000004</v>
          </cell>
          <cell r="D44">
            <v>0.55169999999999997</v>
          </cell>
          <cell r="E44">
            <v>0.5806</v>
          </cell>
          <cell r="F44">
            <v>0.5786</v>
          </cell>
          <cell r="G44">
            <v>0.53759999999999997</v>
          </cell>
          <cell r="H44">
            <v>0.57779999999999998</v>
          </cell>
          <cell r="I44">
            <v>0.55910000000000004</v>
          </cell>
          <cell r="J44">
            <v>0.55910000000000004</v>
          </cell>
          <cell r="K44">
            <v>0.55559999999999998</v>
          </cell>
          <cell r="L44">
            <v>0.55840000000000001</v>
          </cell>
          <cell r="M44">
            <v>0.55559999999999998</v>
          </cell>
          <cell r="N44">
            <v>0.55910000000000004</v>
          </cell>
          <cell r="O44">
            <v>0.53759999999999997</v>
          </cell>
          <cell r="P44">
            <v>0.57140000000000002</v>
          </cell>
          <cell r="Q44">
            <v>0.5806</v>
          </cell>
          <cell r="R44">
            <v>0.5786</v>
          </cell>
          <cell r="S44">
            <v>0.53759999999999997</v>
          </cell>
          <cell r="T44">
            <v>0.57779999999999998</v>
          </cell>
          <cell r="U44">
            <v>0.53759999999999997</v>
          </cell>
          <cell r="V44">
            <v>0.5806</v>
          </cell>
          <cell r="W44">
            <v>0.55559999999999998</v>
          </cell>
          <cell r="X44">
            <v>0.55840000000000001</v>
          </cell>
          <cell r="Y44">
            <v>0.55559999999999998</v>
          </cell>
          <cell r="Z44">
            <v>0.55910000000000004</v>
          </cell>
          <cell r="AA44">
            <v>0.53759999999999997</v>
          </cell>
          <cell r="AB44">
            <v>0.57140000000000002</v>
          </cell>
          <cell r="AC44">
            <v>0.5806</v>
          </cell>
          <cell r="AD44">
            <v>0.55630000000000002</v>
          </cell>
          <cell r="AE44">
            <v>0.55910000000000004</v>
          </cell>
          <cell r="AF44">
            <v>0.57779999999999998</v>
          </cell>
          <cell r="AG44">
            <v>0.53759999999999997</v>
          </cell>
          <cell r="AH44">
            <v>0.5806</v>
          </cell>
          <cell r="AI44">
            <v>0.55559999999999998</v>
          </cell>
          <cell r="AJ44">
            <v>0.55840000000000001</v>
          </cell>
          <cell r="AK44">
            <v>0.55559999999999998</v>
          </cell>
          <cell r="AL44">
            <v>0.53759999999999997</v>
          </cell>
          <cell r="AM44">
            <v>0.55910000000000004</v>
          </cell>
          <cell r="AN44">
            <v>0.57140000000000002</v>
          </cell>
          <cell r="AO44">
            <v>0.58140000000000003</v>
          </cell>
          <cell r="AP44">
            <v>0.55559999999999998</v>
          </cell>
          <cell r="AQ44">
            <v>0.55910000000000004</v>
          </cell>
          <cell r="AR44">
            <v>0.57779999999999998</v>
          </cell>
          <cell r="AS44">
            <v>0.53759999999999997</v>
          </cell>
          <cell r="AT44">
            <v>0.5806</v>
          </cell>
          <cell r="AU44">
            <v>0.5333</v>
          </cell>
          <cell r="AV44">
            <v>0.5806</v>
          </cell>
          <cell r="AW44">
            <v>0.55479999999999996</v>
          </cell>
          <cell r="AX44">
            <v>0.53759999999999997</v>
          </cell>
          <cell r="AY44">
            <v>0.55910000000000004</v>
          </cell>
          <cell r="AZ44">
            <v>0.57469999999999999</v>
          </cell>
          <cell r="BA44">
            <v>0.55989999999999995</v>
          </cell>
          <cell r="BB44">
            <v>0.57779999999999998</v>
          </cell>
          <cell r="BC44">
            <v>0.55910000000000004</v>
          </cell>
          <cell r="BD44">
            <v>0.55559999999999998</v>
          </cell>
          <cell r="BE44">
            <v>0.55910000000000004</v>
          </cell>
          <cell r="BF44">
            <v>0.55910000000000004</v>
          </cell>
          <cell r="BG44">
            <v>0.55559999999999998</v>
          </cell>
          <cell r="BH44">
            <v>0.5806</v>
          </cell>
          <cell r="BI44">
            <v>0.53259999999999996</v>
          </cell>
          <cell r="BJ44">
            <v>0.55910000000000004</v>
          </cell>
          <cell r="BK44">
            <v>0.55910000000000004</v>
          </cell>
          <cell r="BL44">
            <v>0.57140000000000002</v>
          </cell>
          <cell r="BM44">
            <v>0.55989999999999995</v>
          </cell>
          <cell r="BN44">
            <v>0.57779999999999998</v>
          </cell>
          <cell r="BO44">
            <v>0.53759999999999997</v>
          </cell>
          <cell r="BP44">
            <v>0.57779999999999998</v>
          </cell>
          <cell r="BQ44">
            <v>0.55910000000000004</v>
          </cell>
          <cell r="BR44">
            <v>0.55910000000000004</v>
          </cell>
          <cell r="BS44">
            <v>0.55559999999999998</v>
          </cell>
          <cell r="BT44">
            <v>0.5806</v>
          </cell>
          <cell r="BU44">
            <v>0.53259999999999996</v>
          </cell>
          <cell r="BV44">
            <v>0.55910000000000004</v>
          </cell>
          <cell r="BW44">
            <v>0.53759999999999997</v>
          </cell>
          <cell r="BX44">
            <v>0.57140000000000002</v>
          </cell>
          <cell r="BY44">
            <v>0.58140000000000003</v>
          </cell>
          <cell r="BZ44">
            <v>0.57779999999999998</v>
          </cell>
          <cell r="CA44">
            <v>0.53759999999999997</v>
          </cell>
          <cell r="CB44">
            <v>0.57779999999999998</v>
          </cell>
          <cell r="CC44">
            <v>0.55910000000000004</v>
          </cell>
          <cell r="CD44">
            <v>0.55910000000000004</v>
          </cell>
          <cell r="CE44">
            <v>0.55559999999999998</v>
          </cell>
          <cell r="CF44">
            <v>0.55910000000000004</v>
          </cell>
          <cell r="CG44">
            <v>0.55479999999999996</v>
          </cell>
          <cell r="CH44">
            <v>0.55910000000000004</v>
          </cell>
        </row>
        <row r="45">
          <cell r="C45">
            <v>0.44090000000000001</v>
          </cell>
          <cell r="D45">
            <v>0.44829999999999998</v>
          </cell>
          <cell r="E45">
            <v>0.4194</v>
          </cell>
          <cell r="F45">
            <v>0.4214</v>
          </cell>
          <cell r="G45">
            <v>0.46239999999999998</v>
          </cell>
          <cell r="H45">
            <v>0.42220000000000002</v>
          </cell>
          <cell r="I45">
            <v>0.44090000000000001</v>
          </cell>
          <cell r="J45">
            <v>0.44090000000000001</v>
          </cell>
          <cell r="K45">
            <v>0.44440000000000002</v>
          </cell>
          <cell r="L45">
            <v>0.44159999999999999</v>
          </cell>
          <cell r="M45">
            <v>0.44440000000000002</v>
          </cell>
          <cell r="N45">
            <v>0.44090000000000001</v>
          </cell>
          <cell r="O45">
            <v>0.46239999999999998</v>
          </cell>
          <cell r="P45">
            <v>0.42859999999999998</v>
          </cell>
          <cell r="Q45">
            <v>0.4194</v>
          </cell>
          <cell r="R45">
            <v>0.4214</v>
          </cell>
          <cell r="S45">
            <v>0.46239999999999998</v>
          </cell>
          <cell r="T45">
            <v>0.42220000000000002</v>
          </cell>
          <cell r="U45">
            <v>0.46239999999999998</v>
          </cell>
          <cell r="V45">
            <v>0.4194</v>
          </cell>
          <cell r="W45">
            <v>0.44440000000000002</v>
          </cell>
          <cell r="X45">
            <v>0.44159999999999999</v>
          </cell>
          <cell r="Y45">
            <v>0.44440000000000002</v>
          </cell>
          <cell r="Z45">
            <v>0.44090000000000001</v>
          </cell>
          <cell r="AA45">
            <v>0.46239999999999998</v>
          </cell>
          <cell r="AB45">
            <v>0.42859999999999998</v>
          </cell>
          <cell r="AC45">
            <v>0.4194</v>
          </cell>
          <cell r="AD45">
            <v>0.44369999999999998</v>
          </cell>
          <cell r="AE45">
            <v>0.44090000000000001</v>
          </cell>
          <cell r="AF45">
            <v>0.42220000000000002</v>
          </cell>
          <cell r="AG45">
            <v>0.46239999999999998</v>
          </cell>
          <cell r="AH45">
            <v>0.4194</v>
          </cell>
          <cell r="AI45">
            <v>0.44440000000000002</v>
          </cell>
          <cell r="AJ45">
            <v>0.44159999999999999</v>
          </cell>
          <cell r="AK45">
            <v>0.44440000000000002</v>
          </cell>
          <cell r="AL45">
            <v>0.46239999999999998</v>
          </cell>
          <cell r="AM45">
            <v>0.44090000000000001</v>
          </cell>
          <cell r="AN45">
            <v>0.42859999999999998</v>
          </cell>
          <cell r="AO45">
            <v>0.41860000000000003</v>
          </cell>
          <cell r="AP45">
            <v>0.44440000000000002</v>
          </cell>
          <cell r="AQ45">
            <v>0.44090000000000001</v>
          </cell>
          <cell r="AR45">
            <v>0.42220000000000002</v>
          </cell>
          <cell r="AS45">
            <v>0.46239999999999998</v>
          </cell>
          <cell r="AT45">
            <v>0.4194</v>
          </cell>
          <cell r="AU45">
            <v>0.4667</v>
          </cell>
          <cell r="AV45">
            <v>0.4194</v>
          </cell>
          <cell r="AW45">
            <v>0.44519999999999998</v>
          </cell>
          <cell r="AX45">
            <v>0.46239999999999998</v>
          </cell>
          <cell r="AY45">
            <v>0.44090000000000001</v>
          </cell>
          <cell r="AZ45">
            <v>0.42530000000000001</v>
          </cell>
          <cell r="BA45">
            <v>0.44009999999999999</v>
          </cell>
          <cell r="BB45">
            <v>0.42220000000000002</v>
          </cell>
          <cell r="BC45">
            <v>0.44090000000000001</v>
          </cell>
          <cell r="BD45">
            <v>0.44440000000000002</v>
          </cell>
          <cell r="BE45">
            <v>0.44090000000000001</v>
          </cell>
          <cell r="BF45">
            <v>0.44090000000000001</v>
          </cell>
          <cell r="BG45">
            <v>0.44440000000000002</v>
          </cell>
          <cell r="BH45">
            <v>0.4194</v>
          </cell>
          <cell r="BI45">
            <v>0.46739999999999998</v>
          </cell>
          <cell r="BJ45">
            <v>0.44090000000000001</v>
          </cell>
          <cell r="BK45">
            <v>0.44090000000000001</v>
          </cell>
          <cell r="BL45">
            <v>0.42859999999999998</v>
          </cell>
          <cell r="BM45">
            <v>0.44009999999999999</v>
          </cell>
          <cell r="BN45">
            <v>0.42220000000000002</v>
          </cell>
          <cell r="BO45">
            <v>0.46239999999999998</v>
          </cell>
          <cell r="BP45">
            <v>0.42220000000000002</v>
          </cell>
          <cell r="BQ45">
            <v>0.44090000000000001</v>
          </cell>
          <cell r="BR45">
            <v>0.44090000000000001</v>
          </cell>
          <cell r="BS45">
            <v>0.44440000000000002</v>
          </cell>
          <cell r="BT45">
            <v>0.4194</v>
          </cell>
          <cell r="BU45">
            <v>0.46739999999999998</v>
          </cell>
          <cell r="BV45">
            <v>0.44090000000000001</v>
          </cell>
          <cell r="BW45">
            <v>0.46239999999999998</v>
          </cell>
          <cell r="BX45">
            <v>0.42859999999999998</v>
          </cell>
          <cell r="BY45">
            <v>0.41860000000000003</v>
          </cell>
          <cell r="BZ45">
            <v>0.42220000000000002</v>
          </cell>
          <cell r="CA45">
            <v>0.46239999999999998</v>
          </cell>
          <cell r="CB45">
            <v>0.42220000000000002</v>
          </cell>
          <cell r="CC45">
            <v>0.44090000000000001</v>
          </cell>
          <cell r="CD45">
            <v>0.44090000000000001</v>
          </cell>
          <cell r="CE45">
            <v>0.44440000000000002</v>
          </cell>
          <cell r="CF45">
            <v>0.44090000000000001</v>
          </cell>
          <cell r="CG45">
            <v>0.44519999999999998</v>
          </cell>
          <cell r="CH45">
            <v>0.44090000000000001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v>1</v>
          </cell>
          <cell r="AP46">
            <v>1</v>
          </cell>
          <cell r="AQ46">
            <v>1</v>
          </cell>
          <cell r="AR46">
            <v>1</v>
          </cell>
          <cell r="AS46">
            <v>1</v>
          </cell>
          <cell r="AT46">
            <v>1</v>
          </cell>
          <cell r="AU46">
            <v>1</v>
          </cell>
          <cell r="AV46">
            <v>1</v>
          </cell>
          <cell r="AW46">
            <v>1</v>
          </cell>
          <cell r="AX46">
            <v>1</v>
          </cell>
          <cell r="AY46">
            <v>1</v>
          </cell>
          <cell r="AZ46">
            <v>1</v>
          </cell>
          <cell r="BA46">
            <v>1</v>
          </cell>
          <cell r="BB46">
            <v>1</v>
          </cell>
          <cell r="BC46">
            <v>1</v>
          </cell>
          <cell r="BD46">
            <v>1</v>
          </cell>
          <cell r="BE46">
            <v>1</v>
          </cell>
          <cell r="BF46">
            <v>1</v>
          </cell>
          <cell r="BG46">
            <v>1</v>
          </cell>
          <cell r="BH46">
            <v>1</v>
          </cell>
          <cell r="BI46">
            <v>1</v>
          </cell>
          <cell r="BJ46">
            <v>1</v>
          </cell>
          <cell r="BK46">
            <v>1</v>
          </cell>
          <cell r="BL46">
            <v>1</v>
          </cell>
          <cell r="BM46">
            <v>1</v>
          </cell>
          <cell r="BN46">
            <v>1</v>
          </cell>
          <cell r="BO46">
            <v>1</v>
          </cell>
          <cell r="BP46">
            <v>1</v>
          </cell>
          <cell r="BQ46">
            <v>1</v>
          </cell>
          <cell r="BR46">
            <v>1</v>
          </cell>
          <cell r="BS46">
            <v>1</v>
          </cell>
          <cell r="BT46">
            <v>1</v>
          </cell>
          <cell r="BU46">
            <v>1</v>
          </cell>
          <cell r="BV46">
            <v>1</v>
          </cell>
          <cell r="BW46">
            <v>1</v>
          </cell>
          <cell r="BX46">
            <v>1</v>
          </cell>
          <cell r="BY46">
            <v>1</v>
          </cell>
          <cell r="BZ46">
            <v>1</v>
          </cell>
          <cell r="CA46">
            <v>1</v>
          </cell>
          <cell r="CB46">
            <v>1</v>
          </cell>
          <cell r="CC46">
            <v>1</v>
          </cell>
          <cell r="CD46">
            <v>1</v>
          </cell>
          <cell r="CE46">
            <v>1</v>
          </cell>
          <cell r="CF46">
            <v>1</v>
          </cell>
          <cell r="CG46">
            <v>1</v>
          </cell>
          <cell r="CH46">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row r="7">
          <cell r="A7">
            <v>39083</v>
          </cell>
          <cell r="B7">
            <v>60.25</v>
          </cell>
          <cell r="C7">
            <v>49.81</v>
          </cell>
          <cell r="D7">
            <v>6.6524999999999999</v>
          </cell>
        </row>
        <row r="8">
          <cell r="A8">
            <v>39114</v>
          </cell>
          <cell r="B8">
            <v>59.75</v>
          </cell>
          <cell r="C8">
            <v>50.25</v>
          </cell>
          <cell r="D8">
            <v>6.74</v>
          </cell>
        </row>
        <row r="9">
          <cell r="A9">
            <v>39142</v>
          </cell>
          <cell r="B9">
            <v>57.75</v>
          </cell>
          <cell r="C9">
            <v>49</v>
          </cell>
          <cell r="D9">
            <v>6.79</v>
          </cell>
        </row>
        <row r="10">
          <cell r="A10">
            <v>39173</v>
          </cell>
          <cell r="B10">
            <v>57.5</v>
          </cell>
          <cell r="C10">
            <v>40</v>
          </cell>
          <cell r="D10">
            <v>6.798</v>
          </cell>
        </row>
        <row r="11">
          <cell r="A11">
            <v>39203</v>
          </cell>
          <cell r="B11">
            <v>60.5</v>
          </cell>
          <cell r="C11">
            <v>40</v>
          </cell>
          <cell r="D11">
            <v>6.8777999999999997</v>
          </cell>
        </row>
        <row r="12">
          <cell r="A12">
            <v>39234</v>
          </cell>
          <cell r="B12">
            <v>63.5</v>
          </cell>
          <cell r="C12">
            <v>42</v>
          </cell>
          <cell r="D12">
            <v>6.8871000000000002</v>
          </cell>
        </row>
        <row r="13">
          <cell r="A13">
            <v>39264</v>
          </cell>
          <cell r="B13">
            <v>84.25</v>
          </cell>
          <cell r="C13">
            <v>54</v>
          </cell>
          <cell r="D13">
            <v>7.2202999999999999</v>
          </cell>
        </row>
        <row r="14">
          <cell r="A14">
            <v>39295</v>
          </cell>
          <cell r="B14">
            <v>86.25</v>
          </cell>
          <cell r="C14">
            <v>57</v>
          </cell>
          <cell r="D14">
            <v>7.2910000000000004</v>
          </cell>
        </row>
        <row r="15">
          <cell r="A15">
            <v>39326</v>
          </cell>
          <cell r="B15">
            <v>83</v>
          </cell>
          <cell r="C15">
            <v>54</v>
          </cell>
          <cell r="D15">
            <v>7.2175000000000002</v>
          </cell>
        </row>
        <row r="16">
          <cell r="A16">
            <v>39356</v>
          </cell>
          <cell r="B16">
            <v>68.5</v>
          </cell>
          <cell r="C16">
            <v>56</v>
          </cell>
          <cell r="D16">
            <v>7.218</v>
          </cell>
        </row>
        <row r="17">
          <cell r="A17">
            <v>39387</v>
          </cell>
          <cell r="B17">
            <v>73</v>
          </cell>
          <cell r="C17">
            <v>58</v>
          </cell>
          <cell r="D17">
            <v>7.8746</v>
          </cell>
        </row>
        <row r="18">
          <cell r="A18">
            <v>39417</v>
          </cell>
          <cell r="B18">
            <v>80</v>
          </cell>
          <cell r="C18">
            <v>64</v>
          </cell>
          <cell r="D18">
            <v>8.2506000000000004</v>
          </cell>
        </row>
        <row r="19">
          <cell r="A19">
            <v>39448</v>
          </cell>
          <cell r="B19">
            <v>80.34</v>
          </cell>
          <cell r="C19">
            <v>68.150000000000006</v>
          </cell>
          <cell r="D19">
            <v>8.3889999999999993</v>
          </cell>
        </row>
        <row r="20">
          <cell r="A20">
            <v>39479</v>
          </cell>
          <cell r="B20">
            <v>76.97</v>
          </cell>
          <cell r="C20">
            <v>64.7</v>
          </cell>
          <cell r="D20">
            <v>8.5622000000000007</v>
          </cell>
        </row>
        <row r="21">
          <cell r="A21">
            <v>39508</v>
          </cell>
          <cell r="B21">
            <v>70.73</v>
          </cell>
          <cell r="C21">
            <v>59.22</v>
          </cell>
          <cell r="D21">
            <v>8.5015000000000001</v>
          </cell>
        </row>
        <row r="22">
          <cell r="A22">
            <v>39539</v>
          </cell>
          <cell r="B22">
            <v>63.48</v>
          </cell>
          <cell r="C22">
            <v>48.5</v>
          </cell>
          <cell r="D22">
            <v>7.7744</v>
          </cell>
        </row>
        <row r="23">
          <cell r="A23">
            <v>39569</v>
          </cell>
          <cell r="B23">
            <v>63.94</v>
          </cell>
          <cell r="C23">
            <v>46.22</v>
          </cell>
          <cell r="D23">
            <v>7.6711999999999998</v>
          </cell>
        </row>
        <row r="24">
          <cell r="A24">
            <v>39600</v>
          </cell>
          <cell r="B24">
            <v>66.14</v>
          </cell>
          <cell r="C24">
            <v>44.89</v>
          </cell>
          <cell r="D24">
            <v>7.6375000000000002</v>
          </cell>
        </row>
        <row r="25">
          <cell r="A25">
            <v>39630</v>
          </cell>
          <cell r="B25">
            <v>89.75</v>
          </cell>
          <cell r="C25">
            <v>54.47</v>
          </cell>
          <cell r="D25">
            <v>7.8162000000000003</v>
          </cell>
        </row>
        <row r="26">
          <cell r="A26">
            <v>39661</v>
          </cell>
          <cell r="B26">
            <v>92.71</v>
          </cell>
          <cell r="C26">
            <v>59.75</v>
          </cell>
          <cell r="D26">
            <v>7.8548999999999998</v>
          </cell>
        </row>
        <row r="27">
          <cell r="A27">
            <v>39692</v>
          </cell>
          <cell r="B27">
            <v>86.67</v>
          </cell>
          <cell r="C27">
            <v>56.77</v>
          </cell>
          <cell r="D27">
            <v>7.7763</v>
          </cell>
        </row>
        <row r="28">
          <cell r="A28">
            <v>39722</v>
          </cell>
          <cell r="B28">
            <v>70.760000000000005</v>
          </cell>
          <cell r="C28">
            <v>55.58</v>
          </cell>
          <cell r="D28">
            <v>7.7880000000000003</v>
          </cell>
        </row>
        <row r="29">
          <cell r="A29">
            <v>39753</v>
          </cell>
          <cell r="B29">
            <v>78.209999999999994</v>
          </cell>
          <cell r="C29">
            <v>62.59</v>
          </cell>
          <cell r="D29">
            <v>8.3093000000000004</v>
          </cell>
        </row>
        <row r="30">
          <cell r="A30">
            <v>39783</v>
          </cell>
          <cell r="B30">
            <v>85.32</v>
          </cell>
          <cell r="C30">
            <v>66.010000000000005</v>
          </cell>
          <cell r="D30">
            <v>8.5103000000000009</v>
          </cell>
        </row>
        <row r="31">
          <cell r="A31">
            <v>39814</v>
          </cell>
          <cell r="B31">
            <v>88.93</v>
          </cell>
          <cell r="C31">
            <v>71.45</v>
          </cell>
          <cell r="D31">
            <v>8.5487000000000002</v>
          </cell>
        </row>
        <row r="32">
          <cell r="A32">
            <v>39845</v>
          </cell>
          <cell r="B32">
            <v>85.2</v>
          </cell>
          <cell r="C32">
            <v>67.84</v>
          </cell>
          <cell r="D32">
            <v>8.7119</v>
          </cell>
        </row>
        <row r="33">
          <cell r="A33">
            <v>39873</v>
          </cell>
          <cell r="B33">
            <v>78.3</v>
          </cell>
          <cell r="C33">
            <v>62.09</v>
          </cell>
          <cell r="D33">
            <v>8.6411999999999995</v>
          </cell>
        </row>
        <row r="34">
          <cell r="A34">
            <v>39904</v>
          </cell>
          <cell r="B34">
            <v>63.68</v>
          </cell>
          <cell r="C34">
            <v>45.25</v>
          </cell>
          <cell r="D34">
            <v>7.6694000000000004</v>
          </cell>
        </row>
        <row r="35">
          <cell r="A35">
            <v>39934</v>
          </cell>
          <cell r="B35">
            <v>64.14</v>
          </cell>
          <cell r="C35">
            <v>43.12</v>
          </cell>
          <cell r="D35">
            <v>7.5612000000000004</v>
          </cell>
        </row>
        <row r="36">
          <cell r="A36">
            <v>39965</v>
          </cell>
          <cell r="B36">
            <v>66.34</v>
          </cell>
          <cell r="C36">
            <v>41.88</v>
          </cell>
          <cell r="D36">
            <v>7.5374999999999996</v>
          </cell>
        </row>
        <row r="37">
          <cell r="A37">
            <v>39995</v>
          </cell>
          <cell r="B37">
            <v>82.18</v>
          </cell>
          <cell r="C37">
            <v>52.82</v>
          </cell>
          <cell r="D37">
            <v>7.6962000000000002</v>
          </cell>
        </row>
        <row r="38">
          <cell r="A38">
            <v>40026</v>
          </cell>
          <cell r="B38">
            <v>84.88</v>
          </cell>
          <cell r="C38">
            <v>57.94</v>
          </cell>
          <cell r="D38">
            <v>7.7199</v>
          </cell>
        </row>
        <row r="39">
          <cell r="A39">
            <v>40057</v>
          </cell>
          <cell r="B39">
            <v>79.349999999999994</v>
          </cell>
          <cell r="C39">
            <v>55.05</v>
          </cell>
          <cell r="D39">
            <v>7.6313000000000004</v>
          </cell>
        </row>
        <row r="40">
          <cell r="A40">
            <v>40087</v>
          </cell>
          <cell r="B40">
            <v>69.87</v>
          </cell>
          <cell r="C40">
            <v>54.46</v>
          </cell>
          <cell r="D40">
            <v>7.6379999999999999</v>
          </cell>
        </row>
        <row r="41">
          <cell r="A41">
            <v>40118</v>
          </cell>
          <cell r="B41">
            <v>77.209999999999994</v>
          </cell>
          <cell r="C41">
            <v>61.32</v>
          </cell>
          <cell r="D41">
            <v>7.7827999999999999</v>
          </cell>
        </row>
        <row r="42">
          <cell r="A42">
            <v>40148</v>
          </cell>
          <cell r="B42">
            <v>84.24</v>
          </cell>
          <cell r="C42">
            <v>64.680000000000007</v>
          </cell>
          <cell r="D42">
            <v>7.9438000000000004</v>
          </cell>
        </row>
        <row r="43">
          <cell r="A43">
            <v>40179</v>
          </cell>
          <cell r="B43">
            <v>85.93</v>
          </cell>
          <cell r="C43">
            <v>68.28</v>
          </cell>
          <cell r="D43">
            <v>7.9922000000000004</v>
          </cell>
        </row>
        <row r="44">
          <cell r="A44">
            <v>40210</v>
          </cell>
          <cell r="B44">
            <v>82.32</v>
          </cell>
          <cell r="C44">
            <v>64.819999999999993</v>
          </cell>
          <cell r="D44">
            <v>8.1603999999999992</v>
          </cell>
        </row>
        <row r="45">
          <cell r="A45">
            <v>40238</v>
          </cell>
          <cell r="B45">
            <v>75.66</v>
          </cell>
          <cell r="C45">
            <v>59.33</v>
          </cell>
          <cell r="D45">
            <v>8.0897000000000006</v>
          </cell>
        </row>
        <row r="46">
          <cell r="A46">
            <v>40269</v>
          </cell>
          <cell r="B46">
            <v>61.53</v>
          </cell>
          <cell r="C46">
            <v>43.24</v>
          </cell>
          <cell r="D46">
            <v>7.2945000000000002</v>
          </cell>
        </row>
        <row r="47">
          <cell r="A47">
            <v>40299</v>
          </cell>
          <cell r="B47">
            <v>61.97</v>
          </cell>
          <cell r="C47">
            <v>41.21</v>
          </cell>
          <cell r="D47">
            <v>7.1913</v>
          </cell>
        </row>
        <row r="48">
          <cell r="A48">
            <v>40330</v>
          </cell>
          <cell r="B48">
            <v>64.099999999999994</v>
          </cell>
          <cell r="C48">
            <v>40.020000000000003</v>
          </cell>
          <cell r="D48">
            <v>7.1676000000000002</v>
          </cell>
        </row>
        <row r="49">
          <cell r="A49">
            <v>40360</v>
          </cell>
          <cell r="B49">
            <v>79.400000000000006</v>
          </cell>
          <cell r="C49">
            <v>50.47</v>
          </cell>
          <cell r="D49">
            <v>7.3311999999999999</v>
          </cell>
        </row>
        <row r="50">
          <cell r="A50">
            <v>40391</v>
          </cell>
          <cell r="B50">
            <v>82.02</v>
          </cell>
          <cell r="C50">
            <v>55.37</v>
          </cell>
          <cell r="D50">
            <v>7.36</v>
          </cell>
        </row>
        <row r="51">
          <cell r="A51">
            <v>40422</v>
          </cell>
          <cell r="B51">
            <v>76.67</v>
          </cell>
          <cell r="C51">
            <v>52.6</v>
          </cell>
          <cell r="D51">
            <v>7.2614000000000001</v>
          </cell>
        </row>
        <row r="52">
          <cell r="A52">
            <v>40452</v>
          </cell>
          <cell r="B52">
            <v>67.510000000000005</v>
          </cell>
          <cell r="C52">
            <v>52.04</v>
          </cell>
          <cell r="D52">
            <v>7.2630999999999997</v>
          </cell>
        </row>
        <row r="53">
          <cell r="A53">
            <v>40483</v>
          </cell>
          <cell r="B53">
            <v>74.61</v>
          </cell>
          <cell r="C53">
            <v>58.6</v>
          </cell>
          <cell r="D53">
            <v>7.3528000000000002</v>
          </cell>
        </row>
        <row r="54">
          <cell r="A54">
            <v>40513</v>
          </cell>
          <cell r="B54">
            <v>81.400000000000006</v>
          </cell>
          <cell r="C54">
            <v>61.81</v>
          </cell>
          <cell r="D54">
            <v>7.5087999999999999</v>
          </cell>
        </row>
        <row r="55">
          <cell r="A55">
            <v>40544</v>
          </cell>
          <cell r="B55">
            <v>80.87</v>
          </cell>
          <cell r="C55">
            <v>64.510000000000005</v>
          </cell>
          <cell r="D55">
            <v>7.5321999999999996</v>
          </cell>
        </row>
        <row r="56">
          <cell r="A56">
            <v>40575</v>
          </cell>
          <cell r="B56">
            <v>77.47</v>
          </cell>
          <cell r="C56">
            <v>61.25</v>
          </cell>
          <cell r="D56">
            <v>7.6904000000000003</v>
          </cell>
        </row>
        <row r="57">
          <cell r="A57">
            <v>40603</v>
          </cell>
          <cell r="B57">
            <v>71.2</v>
          </cell>
          <cell r="C57">
            <v>56.05</v>
          </cell>
          <cell r="D57">
            <v>7.6246999999999998</v>
          </cell>
        </row>
        <row r="58">
          <cell r="A58">
            <v>40634</v>
          </cell>
          <cell r="B58">
            <v>57.9</v>
          </cell>
          <cell r="C58">
            <v>40.85</v>
          </cell>
          <cell r="D58">
            <v>6.8594999999999997</v>
          </cell>
        </row>
        <row r="59">
          <cell r="A59">
            <v>40664</v>
          </cell>
          <cell r="B59">
            <v>58.32</v>
          </cell>
          <cell r="C59">
            <v>38.93</v>
          </cell>
          <cell r="D59">
            <v>6.7563000000000004</v>
          </cell>
        </row>
        <row r="60">
          <cell r="A60">
            <v>40695</v>
          </cell>
          <cell r="B60">
            <v>60.33</v>
          </cell>
          <cell r="C60">
            <v>37.81</v>
          </cell>
          <cell r="D60">
            <v>6.7275999999999998</v>
          </cell>
        </row>
        <row r="61">
          <cell r="A61">
            <v>40725</v>
          </cell>
          <cell r="B61">
            <v>74.73</v>
          </cell>
          <cell r="C61">
            <v>47.69</v>
          </cell>
          <cell r="D61">
            <v>6.9012000000000002</v>
          </cell>
        </row>
        <row r="62">
          <cell r="A62">
            <v>40756</v>
          </cell>
          <cell r="B62">
            <v>77.19</v>
          </cell>
          <cell r="C62">
            <v>52.31</v>
          </cell>
          <cell r="D62">
            <v>6.9249999999999998</v>
          </cell>
        </row>
        <row r="63">
          <cell r="A63">
            <v>40787</v>
          </cell>
          <cell r="B63">
            <v>72.16</v>
          </cell>
          <cell r="C63">
            <v>49.7</v>
          </cell>
          <cell r="D63">
            <v>6.8314000000000004</v>
          </cell>
        </row>
        <row r="64">
          <cell r="A64">
            <v>40817</v>
          </cell>
          <cell r="B64">
            <v>63.53</v>
          </cell>
          <cell r="C64">
            <v>49.17</v>
          </cell>
          <cell r="D64">
            <v>6.8231000000000002</v>
          </cell>
        </row>
        <row r="65">
          <cell r="A65">
            <v>40848</v>
          </cell>
          <cell r="B65">
            <v>70.209999999999994</v>
          </cell>
          <cell r="C65">
            <v>55.36</v>
          </cell>
          <cell r="D65">
            <v>6.9328000000000003</v>
          </cell>
        </row>
        <row r="66">
          <cell r="A66">
            <v>40878</v>
          </cell>
          <cell r="B66">
            <v>76.599999999999994</v>
          </cell>
          <cell r="C66">
            <v>58.39</v>
          </cell>
          <cell r="D66">
            <v>7.0788000000000002</v>
          </cell>
        </row>
        <row r="67">
          <cell r="A67">
            <v>40909</v>
          </cell>
          <cell r="B67">
            <v>76.849999999999994</v>
          </cell>
          <cell r="C67">
            <v>61.91</v>
          </cell>
          <cell r="D67" t="e">
            <v>#N/A</v>
          </cell>
        </row>
        <row r="68">
          <cell r="A68">
            <v>40940</v>
          </cell>
          <cell r="B68">
            <v>73.62</v>
          </cell>
          <cell r="C68">
            <v>58.77</v>
          </cell>
          <cell r="D68" t="e">
            <v>#N/A</v>
          </cell>
        </row>
        <row r="69">
          <cell r="A69">
            <v>40969</v>
          </cell>
          <cell r="B69">
            <v>67.66</v>
          </cell>
          <cell r="C69">
            <v>53.79</v>
          </cell>
          <cell r="D69" t="e">
            <v>#N/A</v>
          </cell>
        </row>
        <row r="70">
          <cell r="A70">
            <v>41000</v>
          </cell>
          <cell r="B70">
            <v>55.02</v>
          </cell>
          <cell r="C70">
            <v>39.200000000000003</v>
          </cell>
          <cell r="D70" t="e">
            <v>#N/A</v>
          </cell>
        </row>
        <row r="71">
          <cell r="A71">
            <v>41030</v>
          </cell>
          <cell r="B71">
            <v>55.42</v>
          </cell>
          <cell r="C71">
            <v>37.36</v>
          </cell>
          <cell r="D71" t="e">
            <v>#N/A</v>
          </cell>
        </row>
        <row r="72">
          <cell r="A72">
            <v>41061</v>
          </cell>
          <cell r="B72">
            <v>57.33</v>
          </cell>
          <cell r="C72">
            <v>36.28</v>
          </cell>
          <cell r="D72" t="e">
            <v>#N/A</v>
          </cell>
        </row>
        <row r="73">
          <cell r="A73">
            <v>41091</v>
          </cell>
          <cell r="B73">
            <v>71.010000000000005</v>
          </cell>
          <cell r="C73">
            <v>45.76</v>
          </cell>
          <cell r="D73" t="e">
            <v>#N/A</v>
          </cell>
        </row>
        <row r="74">
          <cell r="A74">
            <v>41122</v>
          </cell>
          <cell r="B74">
            <v>73.349999999999994</v>
          </cell>
          <cell r="C74">
            <v>50.2</v>
          </cell>
          <cell r="D74" t="e">
            <v>#N/A</v>
          </cell>
        </row>
        <row r="75">
          <cell r="A75">
            <v>41153</v>
          </cell>
          <cell r="B75">
            <v>68.569999999999993</v>
          </cell>
          <cell r="C75">
            <v>47.69</v>
          </cell>
          <cell r="D75" t="e">
            <v>#N/A</v>
          </cell>
        </row>
        <row r="76">
          <cell r="A76">
            <v>41183</v>
          </cell>
          <cell r="B76">
            <v>60.38</v>
          </cell>
          <cell r="C76">
            <v>47.18</v>
          </cell>
          <cell r="D76" t="e">
            <v>#N/A</v>
          </cell>
        </row>
        <row r="77">
          <cell r="A77">
            <v>41214</v>
          </cell>
          <cell r="B77">
            <v>66.72</v>
          </cell>
          <cell r="C77">
            <v>53.13</v>
          </cell>
          <cell r="D77" t="e">
            <v>#N/A</v>
          </cell>
        </row>
        <row r="78">
          <cell r="A78">
            <v>41244</v>
          </cell>
          <cell r="B78">
            <v>72.8</v>
          </cell>
          <cell r="C78">
            <v>56.04</v>
          </cell>
          <cell r="D78" t="e">
            <v>#N/A</v>
          </cell>
        </row>
        <row r="79">
          <cell r="A79">
            <v>41275</v>
          </cell>
          <cell r="B79">
            <v>74.23</v>
          </cell>
          <cell r="C79">
            <v>59.13</v>
          </cell>
          <cell r="D79" t="e">
            <v>#N/A</v>
          </cell>
        </row>
        <row r="80">
          <cell r="A80">
            <v>41306</v>
          </cell>
          <cell r="B80">
            <v>71.12</v>
          </cell>
          <cell r="C80">
            <v>56.14</v>
          </cell>
          <cell r="D80" t="e">
            <v>#N/A</v>
          </cell>
        </row>
        <row r="81">
          <cell r="A81">
            <v>41334</v>
          </cell>
          <cell r="B81">
            <v>65.36</v>
          </cell>
          <cell r="C81">
            <v>51.38</v>
          </cell>
          <cell r="D81" t="e">
            <v>#N/A</v>
          </cell>
        </row>
        <row r="82">
          <cell r="A82">
            <v>41365</v>
          </cell>
          <cell r="B82">
            <v>53.15</v>
          </cell>
          <cell r="C82">
            <v>37.44</v>
          </cell>
          <cell r="D82" t="e">
            <v>#N/A</v>
          </cell>
        </row>
        <row r="83">
          <cell r="A83">
            <v>41395</v>
          </cell>
          <cell r="B83">
            <v>53.54</v>
          </cell>
          <cell r="C83">
            <v>35.68</v>
          </cell>
          <cell r="D83" t="e">
            <v>#N/A</v>
          </cell>
        </row>
        <row r="84">
          <cell r="A84">
            <v>41426</v>
          </cell>
          <cell r="B84">
            <v>55.38</v>
          </cell>
          <cell r="C84">
            <v>34.65</v>
          </cell>
          <cell r="D84" t="e">
            <v>#N/A</v>
          </cell>
        </row>
        <row r="85">
          <cell r="A85">
            <v>41456</v>
          </cell>
          <cell r="B85">
            <v>68.599999999999994</v>
          </cell>
          <cell r="C85">
            <v>43.71</v>
          </cell>
          <cell r="D85" t="e">
            <v>#N/A</v>
          </cell>
        </row>
        <row r="86">
          <cell r="A86">
            <v>41487</v>
          </cell>
          <cell r="B86">
            <v>70.849999999999994</v>
          </cell>
          <cell r="C86">
            <v>47.94</v>
          </cell>
          <cell r="D86" t="e">
            <v>#N/A</v>
          </cell>
        </row>
        <row r="87">
          <cell r="A87">
            <v>41518</v>
          </cell>
          <cell r="B87">
            <v>66.239999999999995</v>
          </cell>
          <cell r="C87">
            <v>45.55</v>
          </cell>
          <cell r="D87" t="e">
            <v>#N/A</v>
          </cell>
        </row>
        <row r="88">
          <cell r="A88">
            <v>41548</v>
          </cell>
          <cell r="B88">
            <v>58.32</v>
          </cell>
          <cell r="C88">
            <v>45.06</v>
          </cell>
          <cell r="D88" t="e">
            <v>#N/A</v>
          </cell>
        </row>
        <row r="89">
          <cell r="A89">
            <v>41579</v>
          </cell>
          <cell r="B89">
            <v>64.45</v>
          </cell>
          <cell r="C89">
            <v>50.74</v>
          </cell>
          <cell r="D89" t="e">
            <v>#N/A</v>
          </cell>
        </row>
        <row r="90">
          <cell r="A90">
            <v>41609</v>
          </cell>
          <cell r="B90">
            <v>70.319999999999993</v>
          </cell>
          <cell r="C90">
            <v>53.52</v>
          </cell>
          <cell r="D90" t="e">
            <v>#N/A</v>
          </cell>
        </row>
        <row r="91">
          <cell r="A91">
            <v>41640</v>
          </cell>
          <cell r="B91">
            <v>72.5</v>
          </cell>
          <cell r="C91">
            <v>56.28</v>
          </cell>
          <cell r="D91" t="e">
            <v>#N/A</v>
          </cell>
        </row>
        <row r="92">
          <cell r="A92">
            <v>41671</v>
          </cell>
          <cell r="B92">
            <v>69.45</v>
          </cell>
          <cell r="C92">
            <v>53.44</v>
          </cell>
          <cell r="D92" t="e">
            <v>#N/A</v>
          </cell>
        </row>
        <row r="93">
          <cell r="A93">
            <v>41699</v>
          </cell>
          <cell r="B93">
            <v>63.83</v>
          </cell>
          <cell r="C93">
            <v>48.9</v>
          </cell>
          <cell r="D93" t="e">
            <v>#N/A</v>
          </cell>
        </row>
        <row r="94">
          <cell r="A94">
            <v>41730</v>
          </cell>
          <cell r="B94">
            <v>51.91</v>
          </cell>
          <cell r="C94">
            <v>35.64</v>
          </cell>
          <cell r="D94" t="e">
            <v>#N/A</v>
          </cell>
        </row>
        <row r="95">
          <cell r="A95">
            <v>41760</v>
          </cell>
          <cell r="B95">
            <v>52.28</v>
          </cell>
          <cell r="C95">
            <v>33.97</v>
          </cell>
          <cell r="D95" t="e">
            <v>#N/A</v>
          </cell>
        </row>
        <row r="96">
          <cell r="A96">
            <v>41791</v>
          </cell>
          <cell r="B96">
            <v>54.08</v>
          </cell>
          <cell r="C96">
            <v>32.99</v>
          </cell>
          <cell r="D96" t="e">
            <v>#N/A</v>
          </cell>
        </row>
        <row r="97">
          <cell r="A97">
            <v>41821</v>
          </cell>
          <cell r="B97">
            <v>66.989999999999995</v>
          </cell>
          <cell r="C97">
            <v>41.6</v>
          </cell>
          <cell r="D97" t="e">
            <v>#N/A</v>
          </cell>
        </row>
        <row r="98">
          <cell r="A98">
            <v>41852</v>
          </cell>
          <cell r="B98">
            <v>69.2</v>
          </cell>
          <cell r="C98">
            <v>45.64</v>
          </cell>
          <cell r="D98" t="e">
            <v>#N/A</v>
          </cell>
        </row>
        <row r="99">
          <cell r="A99">
            <v>41883</v>
          </cell>
          <cell r="B99">
            <v>64.69</v>
          </cell>
          <cell r="C99">
            <v>43.36</v>
          </cell>
          <cell r="D99" t="e">
            <v>#N/A</v>
          </cell>
        </row>
        <row r="100">
          <cell r="A100">
            <v>41913</v>
          </cell>
          <cell r="B100">
            <v>56.95</v>
          </cell>
          <cell r="C100">
            <v>42.89</v>
          </cell>
          <cell r="D100" t="e">
            <v>#N/A</v>
          </cell>
        </row>
        <row r="101">
          <cell r="A101">
            <v>41944</v>
          </cell>
          <cell r="B101">
            <v>62.94</v>
          </cell>
          <cell r="C101">
            <v>48.3</v>
          </cell>
          <cell r="D101" t="e">
            <v>#N/A</v>
          </cell>
        </row>
        <row r="102">
          <cell r="A102">
            <v>41974</v>
          </cell>
          <cell r="B102">
            <v>68.67</v>
          </cell>
          <cell r="C102">
            <v>50.95</v>
          </cell>
          <cell r="D102" t="e">
            <v>#N/A</v>
          </cell>
        </row>
        <row r="103">
          <cell r="A103">
            <v>42005</v>
          </cell>
          <cell r="B103">
            <v>70.180000000000007</v>
          </cell>
          <cell r="C103">
            <v>53.43</v>
          </cell>
          <cell r="D103" t="e">
            <v>#N/A</v>
          </cell>
        </row>
        <row r="104">
          <cell r="A104">
            <v>42036</v>
          </cell>
          <cell r="B104">
            <v>67.23</v>
          </cell>
          <cell r="C104">
            <v>50.73</v>
          </cell>
          <cell r="D104" t="e">
            <v>#N/A</v>
          </cell>
        </row>
        <row r="105">
          <cell r="A105">
            <v>42064</v>
          </cell>
          <cell r="B105">
            <v>61.79</v>
          </cell>
          <cell r="C105">
            <v>46.43</v>
          </cell>
          <cell r="D105" t="e">
            <v>#N/A</v>
          </cell>
        </row>
        <row r="106">
          <cell r="A106">
            <v>42095</v>
          </cell>
          <cell r="B106">
            <v>50.25</v>
          </cell>
          <cell r="C106">
            <v>33.840000000000003</v>
          </cell>
          <cell r="D106" t="e">
            <v>#N/A</v>
          </cell>
        </row>
        <row r="107">
          <cell r="A107">
            <v>42125</v>
          </cell>
          <cell r="B107">
            <v>50.61</v>
          </cell>
          <cell r="C107">
            <v>32.25</v>
          </cell>
          <cell r="D107" t="e">
            <v>#N/A</v>
          </cell>
        </row>
        <row r="108">
          <cell r="A108">
            <v>42156</v>
          </cell>
          <cell r="B108">
            <v>52.35</v>
          </cell>
          <cell r="C108">
            <v>31.32</v>
          </cell>
          <cell r="D108" t="e">
            <v>#N/A</v>
          </cell>
        </row>
        <row r="109">
          <cell r="A109">
            <v>42186</v>
          </cell>
          <cell r="B109">
            <v>64.849999999999994</v>
          </cell>
          <cell r="C109">
            <v>39.5</v>
          </cell>
          <cell r="D109" t="e">
            <v>#N/A</v>
          </cell>
        </row>
        <row r="110">
          <cell r="A110">
            <v>42217</v>
          </cell>
          <cell r="B110">
            <v>66.98</v>
          </cell>
          <cell r="C110">
            <v>43.33</v>
          </cell>
          <cell r="D110" t="e">
            <v>#N/A</v>
          </cell>
        </row>
        <row r="111">
          <cell r="A111">
            <v>42248</v>
          </cell>
          <cell r="B111">
            <v>62.62</v>
          </cell>
          <cell r="C111">
            <v>41.16</v>
          </cell>
          <cell r="D111" t="e">
            <v>#N/A</v>
          </cell>
        </row>
        <row r="112">
          <cell r="A112">
            <v>42278</v>
          </cell>
          <cell r="B112">
            <v>55.13</v>
          </cell>
          <cell r="C112">
            <v>40.72</v>
          </cell>
          <cell r="D112" t="e">
            <v>#N/A</v>
          </cell>
        </row>
        <row r="113">
          <cell r="A113">
            <v>42309</v>
          </cell>
          <cell r="B113">
            <v>60.93</v>
          </cell>
          <cell r="C113">
            <v>45.86</v>
          </cell>
          <cell r="D113" t="e">
            <v>#N/A</v>
          </cell>
        </row>
        <row r="114">
          <cell r="A114">
            <v>42339</v>
          </cell>
          <cell r="B114">
            <v>66.48</v>
          </cell>
          <cell r="C114">
            <v>48.37</v>
          </cell>
          <cell r="D114" t="e">
            <v>#N/A</v>
          </cell>
        </row>
        <row r="115">
          <cell r="A115">
            <v>42370</v>
          </cell>
          <cell r="B115" t="e">
            <v>#N/A</v>
          </cell>
          <cell r="C115" t="e">
            <v>#N/A</v>
          </cell>
          <cell r="D115" t="e">
            <v>#N/A</v>
          </cell>
        </row>
        <row r="116">
          <cell r="A116">
            <v>42401</v>
          </cell>
          <cell r="B116" t="e">
            <v>#N/A</v>
          </cell>
          <cell r="C116" t="e">
            <v>#N/A</v>
          </cell>
          <cell r="D116" t="e">
            <v>#N/A</v>
          </cell>
        </row>
        <row r="117">
          <cell r="A117">
            <v>42430</v>
          </cell>
          <cell r="B117" t="e">
            <v>#N/A</v>
          </cell>
          <cell r="C117" t="e">
            <v>#N/A</v>
          </cell>
          <cell r="D117" t="e">
            <v>#N/A</v>
          </cell>
        </row>
        <row r="118">
          <cell r="A118">
            <v>42461</v>
          </cell>
          <cell r="B118" t="e">
            <v>#N/A</v>
          </cell>
          <cell r="C118" t="e">
            <v>#N/A</v>
          </cell>
          <cell r="D118" t="e">
            <v>#N/A</v>
          </cell>
        </row>
        <row r="119">
          <cell r="A119">
            <v>42491</v>
          </cell>
          <cell r="B119" t="e">
            <v>#N/A</v>
          </cell>
          <cell r="C119" t="e">
            <v>#N/A</v>
          </cell>
          <cell r="D119" t="e">
            <v>#N/A</v>
          </cell>
        </row>
        <row r="120">
          <cell r="A120">
            <v>42522</v>
          </cell>
          <cell r="B120" t="e">
            <v>#N/A</v>
          </cell>
          <cell r="C120" t="e">
            <v>#N/A</v>
          </cell>
          <cell r="D120" t="e">
            <v>#N/A</v>
          </cell>
        </row>
        <row r="121">
          <cell r="A121">
            <v>42552</v>
          </cell>
          <cell r="B121" t="e">
            <v>#N/A</v>
          </cell>
          <cell r="C121" t="e">
            <v>#N/A</v>
          </cell>
          <cell r="D121" t="e">
            <v>#N/A</v>
          </cell>
        </row>
        <row r="122">
          <cell r="A122">
            <v>42583</v>
          </cell>
          <cell r="B122" t="e">
            <v>#N/A</v>
          </cell>
          <cell r="C122" t="e">
            <v>#N/A</v>
          </cell>
          <cell r="D122" t="e">
            <v>#N/A</v>
          </cell>
        </row>
        <row r="123">
          <cell r="A123">
            <v>42614</v>
          </cell>
          <cell r="B123" t="e">
            <v>#N/A</v>
          </cell>
          <cell r="C123" t="e">
            <v>#N/A</v>
          </cell>
          <cell r="D123" t="e">
            <v>#N/A</v>
          </cell>
        </row>
        <row r="124">
          <cell r="A124">
            <v>42644</v>
          </cell>
          <cell r="B124" t="e">
            <v>#N/A</v>
          </cell>
          <cell r="C124" t="e">
            <v>#N/A</v>
          </cell>
          <cell r="D124" t="e">
            <v>#N/A</v>
          </cell>
        </row>
        <row r="125">
          <cell r="A125">
            <v>42675</v>
          </cell>
          <cell r="B125" t="e">
            <v>#N/A</v>
          </cell>
          <cell r="C125" t="e">
            <v>#N/A</v>
          </cell>
          <cell r="D125" t="e">
            <v>#N/A</v>
          </cell>
        </row>
        <row r="126">
          <cell r="A126">
            <v>42705</v>
          </cell>
          <cell r="B126" t="e">
            <v>#N/A</v>
          </cell>
          <cell r="C126" t="e">
            <v>#N/A</v>
          </cell>
          <cell r="D126" t="e">
            <v>#N/A</v>
          </cell>
        </row>
        <row r="127">
          <cell r="A127">
            <v>42736</v>
          </cell>
          <cell r="B127" t="e">
            <v>#N/A</v>
          </cell>
          <cell r="C127" t="e">
            <v>#N/A</v>
          </cell>
          <cell r="D127" t="e">
            <v>#N/A</v>
          </cell>
        </row>
        <row r="128">
          <cell r="A128">
            <v>42767</v>
          </cell>
          <cell r="B128" t="e">
            <v>#N/A</v>
          </cell>
          <cell r="C128" t="e">
            <v>#N/A</v>
          </cell>
          <cell r="D128" t="e">
            <v>#N/A</v>
          </cell>
        </row>
        <row r="129">
          <cell r="A129">
            <v>42795</v>
          </cell>
          <cell r="B129" t="e">
            <v>#N/A</v>
          </cell>
          <cell r="C129" t="e">
            <v>#N/A</v>
          </cell>
          <cell r="D129" t="e">
            <v>#N/A</v>
          </cell>
        </row>
        <row r="130">
          <cell r="A130">
            <v>42826</v>
          </cell>
          <cell r="B130" t="e">
            <v>#N/A</v>
          </cell>
          <cell r="C130" t="e">
            <v>#N/A</v>
          </cell>
          <cell r="D130" t="e">
            <v>#N/A</v>
          </cell>
        </row>
        <row r="131">
          <cell r="A131">
            <v>42856</v>
          </cell>
        </row>
        <row r="132">
          <cell r="A132">
            <v>42887</v>
          </cell>
        </row>
        <row r="133">
          <cell r="A133">
            <v>42917</v>
          </cell>
        </row>
        <row r="134">
          <cell r="A134">
            <v>42948</v>
          </cell>
        </row>
        <row r="135">
          <cell r="A135">
            <v>42979</v>
          </cell>
        </row>
        <row r="136">
          <cell r="A136">
            <v>43009</v>
          </cell>
        </row>
        <row r="137">
          <cell r="A137">
            <v>43040</v>
          </cell>
        </row>
        <row r="138">
          <cell r="A138">
            <v>43070</v>
          </cell>
        </row>
        <row r="139">
          <cell r="A139">
            <v>43101</v>
          </cell>
        </row>
        <row r="140">
          <cell r="A140">
            <v>43132</v>
          </cell>
        </row>
        <row r="141">
          <cell r="A141">
            <v>43160</v>
          </cell>
        </row>
        <row r="142">
          <cell r="A142">
            <v>43191</v>
          </cell>
        </row>
        <row r="143">
          <cell r="A143">
            <v>43221</v>
          </cell>
        </row>
        <row r="144">
          <cell r="A144">
            <v>43252</v>
          </cell>
        </row>
        <row r="145">
          <cell r="A145">
            <v>43282</v>
          </cell>
        </row>
        <row r="146">
          <cell r="A146">
            <v>43313</v>
          </cell>
        </row>
        <row r="147">
          <cell r="A147">
            <v>43344</v>
          </cell>
        </row>
        <row r="148">
          <cell r="A148">
            <v>43374</v>
          </cell>
        </row>
        <row r="149">
          <cell r="A149">
            <v>43405</v>
          </cell>
        </row>
        <row r="150">
          <cell r="A150">
            <v>43435</v>
          </cell>
        </row>
        <row r="151">
          <cell r="A151">
            <v>43466</v>
          </cell>
        </row>
        <row r="152">
          <cell r="A152">
            <v>43497</v>
          </cell>
        </row>
        <row r="153">
          <cell r="A153">
            <v>43525</v>
          </cell>
        </row>
        <row r="154">
          <cell r="A154">
            <v>43556</v>
          </cell>
        </row>
        <row r="155">
          <cell r="A155">
            <v>43586</v>
          </cell>
        </row>
        <row r="156">
          <cell r="A156">
            <v>43617</v>
          </cell>
        </row>
        <row r="157">
          <cell r="A157">
            <v>43647</v>
          </cell>
        </row>
        <row r="158">
          <cell r="A158">
            <v>43678</v>
          </cell>
        </row>
        <row r="159">
          <cell r="A159">
            <v>43709</v>
          </cell>
        </row>
        <row r="160">
          <cell r="A160">
            <v>43739</v>
          </cell>
        </row>
        <row r="161">
          <cell r="A161">
            <v>43770</v>
          </cell>
        </row>
        <row r="162">
          <cell r="A162">
            <v>43800</v>
          </cell>
        </row>
        <row r="163">
          <cell r="A163">
            <v>43831</v>
          </cell>
        </row>
        <row r="164">
          <cell r="A164">
            <v>43862</v>
          </cell>
        </row>
        <row r="165">
          <cell r="A165">
            <v>43891</v>
          </cell>
        </row>
        <row r="166">
          <cell r="A166">
            <v>43922</v>
          </cell>
        </row>
        <row r="167">
          <cell r="A167">
            <v>43952</v>
          </cell>
        </row>
        <row r="168">
          <cell r="A168">
            <v>43983</v>
          </cell>
        </row>
        <row r="169">
          <cell r="A169">
            <v>44013</v>
          </cell>
        </row>
        <row r="170">
          <cell r="A170">
            <v>44044</v>
          </cell>
        </row>
        <row r="171">
          <cell r="A171">
            <v>44075</v>
          </cell>
        </row>
        <row r="172">
          <cell r="A172">
            <v>44105</v>
          </cell>
        </row>
        <row r="173">
          <cell r="A173">
            <v>44136</v>
          </cell>
        </row>
        <row r="174">
          <cell r="A174">
            <v>44166</v>
          </cell>
        </row>
        <row r="175">
          <cell r="A175">
            <v>44197</v>
          </cell>
        </row>
        <row r="176">
          <cell r="A176">
            <v>44228</v>
          </cell>
        </row>
        <row r="177">
          <cell r="A177">
            <v>44256</v>
          </cell>
        </row>
        <row r="178">
          <cell r="A178">
            <v>44287</v>
          </cell>
        </row>
        <row r="179">
          <cell r="A179">
            <v>44317</v>
          </cell>
        </row>
        <row r="180">
          <cell r="A180">
            <v>44348</v>
          </cell>
        </row>
        <row r="181">
          <cell r="A181">
            <v>44378</v>
          </cell>
        </row>
        <row r="182">
          <cell r="A182">
            <v>44409</v>
          </cell>
        </row>
        <row r="183">
          <cell r="A183">
            <v>44440</v>
          </cell>
        </row>
        <row r="184">
          <cell r="A184">
            <v>44470</v>
          </cell>
        </row>
        <row r="185">
          <cell r="A185">
            <v>44501</v>
          </cell>
        </row>
        <row r="186">
          <cell r="A186">
            <v>44531</v>
          </cell>
        </row>
        <row r="187">
          <cell r="A187">
            <v>44562</v>
          </cell>
        </row>
        <row r="188">
          <cell r="A188">
            <v>44593</v>
          </cell>
        </row>
        <row r="189">
          <cell r="A189">
            <v>44621</v>
          </cell>
        </row>
        <row r="190">
          <cell r="A190">
            <v>44652</v>
          </cell>
        </row>
        <row r="191">
          <cell r="A191">
            <v>44682</v>
          </cell>
        </row>
        <row r="192">
          <cell r="A192">
            <v>44713</v>
          </cell>
        </row>
        <row r="193">
          <cell r="A193">
            <v>44743</v>
          </cell>
        </row>
        <row r="194">
          <cell r="A194">
            <v>44774</v>
          </cell>
        </row>
        <row r="195">
          <cell r="A195">
            <v>44805</v>
          </cell>
        </row>
        <row r="196">
          <cell r="A196">
            <v>44835</v>
          </cell>
        </row>
        <row r="197">
          <cell r="A197">
            <v>44866</v>
          </cell>
        </row>
        <row r="198">
          <cell r="A198">
            <v>44896</v>
          </cell>
        </row>
        <row r="199">
          <cell r="A199">
            <v>44927</v>
          </cell>
        </row>
        <row r="200">
          <cell r="A200">
            <v>44958</v>
          </cell>
        </row>
        <row r="201">
          <cell r="A201">
            <v>44986</v>
          </cell>
        </row>
        <row r="202">
          <cell r="A202">
            <v>45017</v>
          </cell>
        </row>
        <row r="203">
          <cell r="A203">
            <v>45047</v>
          </cell>
        </row>
        <row r="204">
          <cell r="A204">
            <v>45078</v>
          </cell>
        </row>
        <row r="205">
          <cell r="A205">
            <v>45108</v>
          </cell>
        </row>
        <row r="206">
          <cell r="A206">
            <v>45139</v>
          </cell>
        </row>
        <row r="207">
          <cell r="A207">
            <v>45170</v>
          </cell>
        </row>
        <row r="208">
          <cell r="A208">
            <v>45200</v>
          </cell>
        </row>
        <row r="209">
          <cell r="A209">
            <v>45231</v>
          </cell>
        </row>
        <row r="210">
          <cell r="A210">
            <v>45261</v>
          </cell>
        </row>
        <row r="211">
          <cell r="A211">
            <v>45292</v>
          </cell>
        </row>
        <row r="212">
          <cell r="A212">
            <v>45323</v>
          </cell>
        </row>
        <row r="213">
          <cell r="A213">
            <v>45352</v>
          </cell>
        </row>
        <row r="214">
          <cell r="A214">
            <v>45383</v>
          </cell>
        </row>
        <row r="215">
          <cell r="A215">
            <v>45413</v>
          </cell>
        </row>
        <row r="216">
          <cell r="A216">
            <v>45444</v>
          </cell>
        </row>
        <row r="217">
          <cell r="A217">
            <v>45474</v>
          </cell>
        </row>
        <row r="218">
          <cell r="A218">
            <v>45505</v>
          </cell>
        </row>
        <row r="219">
          <cell r="A219">
            <v>45536</v>
          </cell>
        </row>
        <row r="220">
          <cell r="A220">
            <v>45566</v>
          </cell>
        </row>
        <row r="221">
          <cell r="A221">
            <v>45597</v>
          </cell>
        </row>
        <row r="222">
          <cell r="A222">
            <v>45627</v>
          </cell>
        </row>
        <row r="223">
          <cell r="A223">
            <v>45658</v>
          </cell>
        </row>
        <row r="224">
          <cell r="A224">
            <v>45689</v>
          </cell>
        </row>
        <row r="225">
          <cell r="A225">
            <v>45717</v>
          </cell>
        </row>
        <row r="226">
          <cell r="A226">
            <v>45748</v>
          </cell>
        </row>
        <row r="227">
          <cell r="A227">
            <v>45778</v>
          </cell>
        </row>
        <row r="228">
          <cell r="A228">
            <v>45809</v>
          </cell>
        </row>
        <row r="229">
          <cell r="A229">
            <v>45839</v>
          </cell>
        </row>
        <row r="230">
          <cell r="A230">
            <v>45870</v>
          </cell>
        </row>
        <row r="231">
          <cell r="A231">
            <v>45901</v>
          </cell>
        </row>
        <row r="232">
          <cell r="A232">
            <v>45931</v>
          </cell>
        </row>
        <row r="233">
          <cell r="A233">
            <v>45962</v>
          </cell>
        </row>
        <row r="234">
          <cell r="A234">
            <v>45992</v>
          </cell>
        </row>
        <row r="235">
          <cell r="A235">
            <v>46023</v>
          </cell>
        </row>
        <row r="236">
          <cell r="A236">
            <v>46054</v>
          </cell>
        </row>
        <row r="237">
          <cell r="A237">
            <v>46082</v>
          </cell>
        </row>
        <row r="238">
          <cell r="A238">
            <v>46113</v>
          </cell>
        </row>
        <row r="239">
          <cell r="A239">
            <v>46143</v>
          </cell>
        </row>
        <row r="240">
          <cell r="A240">
            <v>46174</v>
          </cell>
        </row>
        <row r="241">
          <cell r="A241">
            <v>46204</v>
          </cell>
        </row>
        <row r="242">
          <cell r="A242">
            <v>46235</v>
          </cell>
        </row>
        <row r="243">
          <cell r="A243">
            <v>46266</v>
          </cell>
        </row>
        <row r="244">
          <cell r="A244">
            <v>46296</v>
          </cell>
        </row>
        <row r="245">
          <cell r="A245">
            <v>46327</v>
          </cell>
        </row>
        <row r="246">
          <cell r="A246">
            <v>46357</v>
          </cell>
        </row>
        <row r="247">
          <cell r="A247">
            <v>46388</v>
          </cell>
        </row>
        <row r="248">
          <cell r="A248">
            <v>46419</v>
          </cell>
        </row>
        <row r="249">
          <cell r="A249">
            <v>46447</v>
          </cell>
        </row>
        <row r="250">
          <cell r="A250">
            <v>46478</v>
          </cell>
        </row>
        <row r="251">
          <cell r="A251">
            <v>46508</v>
          </cell>
        </row>
        <row r="252">
          <cell r="A252">
            <v>46539</v>
          </cell>
        </row>
        <row r="253">
          <cell r="A253">
            <v>46569</v>
          </cell>
        </row>
        <row r="254">
          <cell r="A254">
            <v>46600</v>
          </cell>
        </row>
        <row r="255">
          <cell r="A255">
            <v>46631</v>
          </cell>
        </row>
        <row r="256">
          <cell r="A256">
            <v>46661</v>
          </cell>
        </row>
        <row r="257">
          <cell r="A257">
            <v>46692</v>
          </cell>
        </row>
        <row r="258">
          <cell r="A258">
            <v>46722</v>
          </cell>
        </row>
        <row r="259">
          <cell r="A259">
            <v>46753</v>
          </cell>
        </row>
        <row r="260">
          <cell r="A260">
            <v>46784</v>
          </cell>
        </row>
        <row r="261">
          <cell r="A261">
            <v>46813</v>
          </cell>
        </row>
        <row r="262">
          <cell r="A262">
            <v>46844</v>
          </cell>
        </row>
        <row r="263">
          <cell r="A263">
            <v>46874</v>
          </cell>
        </row>
        <row r="264">
          <cell r="A264">
            <v>46905</v>
          </cell>
        </row>
        <row r="265">
          <cell r="A265">
            <v>46935</v>
          </cell>
        </row>
        <row r="266">
          <cell r="A266">
            <v>46966</v>
          </cell>
        </row>
        <row r="267">
          <cell r="A267">
            <v>46997</v>
          </cell>
        </row>
        <row r="268">
          <cell r="A268">
            <v>47027</v>
          </cell>
        </row>
        <row r="269">
          <cell r="A269">
            <v>47058</v>
          </cell>
        </row>
        <row r="270">
          <cell r="A270">
            <v>47088</v>
          </cell>
        </row>
        <row r="271">
          <cell r="A271">
            <v>47119</v>
          </cell>
        </row>
        <row r="272">
          <cell r="A272">
            <v>47150</v>
          </cell>
        </row>
        <row r="273">
          <cell r="A273">
            <v>47178</v>
          </cell>
        </row>
        <row r="274">
          <cell r="A274">
            <v>47209</v>
          </cell>
        </row>
        <row r="275">
          <cell r="A275">
            <v>47239</v>
          </cell>
        </row>
        <row r="276">
          <cell r="A276">
            <v>47270</v>
          </cell>
        </row>
        <row r="277">
          <cell r="A277">
            <v>47300</v>
          </cell>
        </row>
        <row r="278">
          <cell r="A278">
            <v>47331</v>
          </cell>
        </row>
        <row r="279">
          <cell r="A279">
            <v>47362</v>
          </cell>
        </row>
        <row r="280">
          <cell r="A280">
            <v>47392</v>
          </cell>
        </row>
        <row r="281">
          <cell r="A281">
            <v>47423</v>
          </cell>
        </row>
        <row r="282">
          <cell r="A282">
            <v>47453</v>
          </cell>
        </row>
        <row r="283">
          <cell r="A283">
            <v>47484</v>
          </cell>
        </row>
        <row r="284">
          <cell r="A284">
            <v>47515</v>
          </cell>
        </row>
        <row r="285">
          <cell r="A285">
            <v>47543</v>
          </cell>
        </row>
        <row r="286">
          <cell r="A286">
            <v>47574</v>
          </cell>
        </row>
        <row r="287">
          <cell r="A287">
            <v>47604</v>
          </cell>
        </row>
        <row r="288">
          <cell r="A288">
            <v>47635</v>
          </cell>
        </row>
        <row r="289">
          <cell r="A289">
            <v>47665</v>
          </cell>
        </row>
        <row r="290">
          <cell r="A290">
            <v>47696</v>
          </cell>
        </row>
        <row r="291">
          <cell r="A291">
            <v>47727</v>
          </cell>
        </row>
        <row r="292">
          <cell r="A292">
            <v>47757</v>
          </cell>
        </row>
        <row r="293">
          <cell r="A293">
            <v>47788</v>
          </cell>
        </row>
        <row r="294">
          <cell r="A294">
            <v>47818</v>
          </cell>
        </row>
        <row r="295">
          <cell r="A295">
            <v>47849</v>
          </cell>
        </row>
        <row r="296">
          <cell r="A296">
            <v>47880</v>
          </cell>
        </row>
        <row r="297">
          <cell r="A297">
            <v>47908</v>
          </cell>
        </row>
        <row r="298">
          <cell r="A298">
            <v>47939</v>
          </cell>
        </row>
        <row r="299">
          <cell r="A299">
            <v>47969</v>
          </cell>
        </row>
        <row r="300">
          <cell r="A300">
            <v>48000</v>
          </cell>
        </row>
        <row r="301">
          <cell r="A301">
            <v>48030</v>
          </cell>
        </row>
        <row r="302">
          <cell r="A302">
            <v>48061</v>
          </cell>
        </row>
        <row r="303">
          <cell r="A303">
            <v>48092</v>
          </cell>
        </row>
        <row r="304">
          <cell r="A304">
            <v>48122</v>
          </cell>
        </row>
        <row r="305">
          <cell r="A305">
            <v>48153</v>
          </cell>
        </row>
        <row r="306">
          <cell r="A306">
            <v>48183</v>
          </cell>
        </row>
        <row r="307">
          <cell r="A307">
            <v>48214</v>
          </cell>
        </row>
        <row r="308">
          <cell r="A308">
            <v>48245</v>
          </cell>
        </row>
        <row r="309">
          <cell r="A309">
            <v>48274</v>
          </cell>
        </row>
        <row r="310">
          <cell r="A310">
            <v>48305</v>
          </cell>
        </row>
        <row r="311">
          <cell r="A311">
            <v>48335</v>
          </cell>
        </row>
        <row r="312">
          <cell r="A312">
            <v>48366</v>
          </cell>
        </row>
        <row r="313">
          <cell r="A313">
            <v>48396</v>
          </cell>
        </row>
        <row r="314">
          <cell r="A314">
            <v>48427</v>
          </cell>
        </row>
        <row r="315">
          <cell r="A315">
            <v>48458</v>
          </cell>
        </row>
        <row r="316">
          <cell r="A316">
            <v>48488</v>
          </cell>
        </row>
        <row r="317">
          <cell r="A317">
            <v>48519</v>
          </cell>
        </row>
        <row r="318">
          <cell r="A318">
            <v>48549</v>
          </cell>
        </row>
        <row r="319">
          <cell r="A319">
            <v>48580</v>
          </cell>
        </row>
        <row r="320">
          <cell r="A320">
            <v>48611</v>
          </cell>
        </row>
        <row r="321">
          <cell r="A321">
            <v>48639</v>
          </cell>
        </row>
        <row r="322">
          <cell r="A322">
            <v>48670</v>
          </cell>
        </row>
        <row r="323">
          <cell r="A323">
            <v>48700</v>
          </cell>
        </row>
        <row r="324">
          <cell r="A324">
            <v>48731</v>
          </cell>
        </row>
        <row r="325">
          <cell r="A325">
            <v>48761</v>
          </cell>
        </row>
        <row r="326">
          <cell r="A326">
            <v>48792</v>
          </cell>
        </row>
        <row r="327">
          <cell r="A327">
            <v>48823</v>
          </cell>
        </row>
        <row r="328">
          <cell r="A328">
            <v>48853</v>
          </cell>
        </row>
        <row r="329">
          <cell r="A329">
            <v>48884</v>
          </cell>
        </row>
        <row r="330">
          <cell r="A330">
            <v>48914</v>
          </cell>
        </row>
        <row r="331">
          <cell r="A331">
            <v>48945</v>
          </cell>
        </row>
        <row r="332">
          <cell r="A332">
            <v>48976</v>
          </cell>
        </row>
        <row r="333">
          <cell r="A333">
            <v>49004</v>
          </cell>
        </row>
        <row r="334">
          <cell r="A334">
            <v>49035</v>
          </cell>
        </row>
        <row r="335">
          <cell r="A335">
            <v>49065</v>
          </cell>
        </row>
        <row r="336">
          <cell r="A336">
            <v>49096</v>
          </cell>
        </row>
        <row r="337">
          <cell r="A337">
            <v>49126</v>
          </cell>
        </row>
        <row r="338">
          <cell r="A338">
            <v>49157</v>
          </cell>
        </row>
        <row r="339">
          <cell r="A339">
            <v>49188</v>
          </cell>
        </row>
        <row r="340">
          <cell r="A340">
            <v>49218</v>
          </cell>
        </row>
        <row r="341">
          <cell r="A341">
            <v>49249</v>
          </cell>
        </row>
        <row r="342">
          <cell r="A342">
            <v>49279</v>
          </cell>
        </row>
        <row r="343">
          <cell r="A343">
            <v>49310</v>
          </cell>
        </row>
        <row r="344">
          <cell r="A344">
            <v>49341</v>
          </cell>
        </row>
        <row r="345">
          <cell r="A345">
            <v>49369</v>
          </cell>
        </row>
        <row r="346">
          <cell r="A346">
            <v>49400</v>
          </cell>
        </row>
        <row r="347">
          <cell r="A347">
            <v>49430</v>
          </cell>
        </row>
        <row r="348">
          <cell r="A348">
            <v>49461</v>
          </cell>
        </row>
        <row r="349">
          <cell r="A349">
            <v>49491</v>
          </cell>
        </row>
        <row r="350">
          <cell r="A350">
            <v>49522</v>
          </cell>
        </row>
        <row r="351">
          <cell r="A351">
            <v>49553</v>
          </cell>
        </row>
        <row r="352">
          <cell r="A352">
            <v>49583</v>
          </cell>
        </row>
        <row r="353">
          <cell r="A353">
            <v>49614</v>
          </cell>
        </row>
        <row r="354">
          <cell r="A354">
            <v>49644</v>
          </cell>
        </row>
        <row r="355">
          <cell r="A355">
            <v>49675</v>
          </cell>
        </row>
        <row r="356">
          <cell r="A356">
            <v>49706</v>
          </cell>
        </row>
        <row r="357">
          <cell r="A357">
            <v>49735</v>
          </cell>
        </row>
        <row r="358">
          <cell r="A358">
            <v>49766</v>
          </cell>
        </row>
        <row r="359">
          <cell r="A359">
            <v>49796</v>
          </cell>
        </row>
        <row r="360">
          <cell r="A360">
            <v>49827</v>
          </cell>
        </row>
        <row r="361">
          <cell r="A361">
            <v>49857</v>
          </cell>
        </row>
        <row r="362">
          <cell r="A362">
            <v>49888</v>
          </cell>
        </row>
        <row r="363">
          <cell r="A363">
            <v>49919</v>
          </cell>
        </row>
        <row r="364">
          <cell r="A364">
            <v>49949</v>
          </cell>
        </row>
        <row r="365">
          <cell r="A365">
            <v>49980</v>
          </cell>
        </row>
        <row r="366">
          <cell r="A366">
            <v>50010</v>
          </cell>
        </row>
        <row r="367">
          <cell r="A367">
            <v>50041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rollment"/>
      <sheetName val="Detailed Cost Calculations"/>
      <sheetName val="Cost Summaries"/>
    </sheetNames>
    <sheetDataSet>
      <sheetData sheetId="0">
        <row r="37">
          <cell r="C37">
            <v>75</v>
          </cell>
          <cell r="D37">
            <v>75</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view="pageLayout" zoomScaleNormal="85" workbookViewId="0">
      <selection activeCell="K38" sqref="K38"/>
    </sheetView>
  </sheetViews>
  <sheetFormatPr defaultColWidth="9.42578125" defaultRowHeight="12.75"/>
  <cols>
    <col min="1" max="10" width="9.42578125" style="10"/>
    <col min="11" max="11" width="33.5703125" style="10" customWidth="1"/>
    <col min="12" max="16384" width="9.42578125" style="10"/>
  </cols>
  <sheetData>
    <row r="1" spans="1:11">
      <c r="A1" s="424"/>
      <c r="B1" s="424"/>
      <c r="C1" s="424"/>
      <c r="D1" s="424"/>
      <c r="E1" s="424"/>
      <c r="F1" s="424"/>
      <c r="G1" s="424"/>
      <c r="H1" s="424"/>
      <c r="I1" s="424"/>
      <c r="J1" s="424"/>
      <c r="K1" s="424"/>
    </row>
    <row r="4" spans="1:11" s="34" customFormat="1" ht="15">
      <c r="A4" s="177"/>
      <c r="B4" s="178"/>
      <c r="C4" s="178"/>
      <c r="D4" s="178"/>
      <c r="E4" s="178"/>
      <c r="F4" s="178"/>
      <c r="G4" s="178"/>
      <c r="H4" s="178"/>
      <c r="I4" s="178"/>
      <c r="J4" s="178"/>
      <c r="K4" s="178"/>
    </row>
    <row r="5" spans="1:11" ht="14.25">
      <c r="A5" s="176"/>
      <c r="B5" s="176"/>
      <c r="C5" s="176"/>
      <c r="D5" s="176"/>
      <c r="E5" s="176"/>
      <c r="F5" s="176"/>
      <c r="G5" s="176"/>
      <c r="H5" s="176"/>
      <c r="I5" s="176"/>
      <c r="J5" s="176"/>
      <c r="K5" s="176"/>
    </row>
    <row r="9" spans="1:11" ht="18">
      <c r="K9" s="32"/>
    </row>
    <row r="18" spans="1:11" ht="18">
      <c r="A18" s="678" t="s">
        <v>0</v>
      </c>
      <c r="B18" s="679"/>
      <c r="C18" s="679"/>
      <c r="D18" s="679"/>
      <c r="E18" s="679"/>
      <c r="F18" s="679"/>
      <c r="G18" s="679"/>
      <c r="H18" s="679"/>
      <c r="I18" s="679"/>
      <c r="J18" s="679"/>
      <c r="K18" s="679"/>
    </row>
    <row r="19" spans="1:11" ht="18">
      <c r="A19" s="678" t="s">
        <v>421</v>
      </c>
      <c r="B19" s="678"/>
      <c r="C19" s="678"/>
      <c r="D19" s="678"/>
      <c r="E19" s="678"/>
      <c r="F19" s="678"/>
      <c r="G19" s="678"/>
      <c r="H19" s="678"/>
      <c r="I19" s="678"/>
      <c r="J19" s="678"/>
      <c r="K19" s="678"/>
    </row>
    <row r="34" spans="1:11">
      <c r="K34" s="10" t="s">
        <v>1</v>
      </c>
    </row>
    <row r="36" spans="1:11" ht="15">
      <c r="K36" s="197">
        <v>45281</v>
      </c>
    </row>
    <row r="37" spans="1:11" ht="15">
      <c r="K37" s="237" t="s">
        <v>425</v>
      </c>
    </row>
    <row r="38" spans="1:11" ht="15">
      <c r="K38" s="237"/>
    </row>
    <row r="39" spans="1:11">
      <c r="A39" s="11"/>
      <c r="B39" s="11"/>
      <c r="C39" s="11"/>
      <c r="D39" s="11"/>
      <c r="E39" s="11"/>
      <c r="F39" s="11"/>
      <c r="G39" s="11"/>
      <c r="H39" s="11"/>
      <c r="I39" s="11"/>
      <c r="J39" s="11"/>
      <c r="K39" s="175"/>
    </row>
  </sheetData>
  <mergeCells count="2">
    <mergeCell ref="A18:K18"/>
    <mergeCell ref="A19:K19"/>
  </mergeCells>
  <pageMargins left="0.7" right="0.7" top="0.75" bottom="0.75" header="0.3" footer="0.3"/>
  <pageSetup scale="96" orientation="landscape" r:id="rId1"/>
  <headerFooter>
    <oddFooter>&amp;R&amp;A&amp;C&amp;1#&amp;"Calibri"&amp;12&amp;K000000Public</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G13" sqref="G13"/>
    </sheetView>
  </sheetViews>
  <sheetFormatPr defaultColWidth="9.42578125" defaultRowHeight="12.75"/>
  <cols>
    <col min="1" max="10" width="9.42578125" style="10"/>
    <col min="11" max="11" width="33.5703125" style="10" customWidth="1"/>
    <col min="12" max="16384" width="9.42578125" style="10"/>
  </cols>
  <sheetData>
    <row r="1" spans="1:11">
      <c r="A1" s="424"/>
      <c r="B1" s="424"/>
      <c r="C1" s="424"/>
      <c r="D1" s="424"/>
      <c r="E1" s="424"/>
      <c r="F1" s="424"/>
      <c r="G1" s="424"/>
      <c r="H1" s="424"/>
      <c r="I1" s="424"/>
      <c r="J1" s="424"/>
      <c r="K1" s="424"/>
    </row>
    <row r="4" spans="1:11" s="34" customFormat="1" ht="51" customHeight="1">
      <c r="A4" s="681" t="s">
        <v>422</v>
      </c>
      <c r="B4" s="682"/>
      <c r="C4" s="682"/>
      <c r="D4" s="682"/>
      <c r="E4" s="682"/>
      <c r="F4" s="682"/>
      <c r="G4" s="682"/>
      <c r="H4" s="682"/>
      <c r="I4" s="682"/>
      <c r="J4" s="682"/>
      <c r="K4" s="682"/>
    </row>
    <row r="5" spans="1:11" ht="14.25">
      <c r="A5" s="680" t="s">
        <v>2</v>
      </c>
      <c r="B5" s="680"/>
      <c r="C5" s="680"/>
      <c r="D5" s="680"/>
      <c r="E5" s="680"/>
      <c r="F5" s="680"/>
      <c r="G5" s="680"/>
      <c r="H5" s="680"/>
      <c r="I5" s="680"/>
      <c r="J5" s="680"/>
      <c r="K5" s="680"/>
    </row>
    <row r="9" spans="1:11" ht="18">
      <c r="K9" s="32"/>
    </row>
    <row r="32" spans="1:11">
      <c r="A32" s="11"/>
      <c r="B32" s="11"/>
      <c r="C32" s="11"/>
      <c r="D32" s="11"/>
      <c r="E32" s="11"/>
      <c r="F32" s="11"/>
      <c r="G32" s="11"/>
      <c r="H32" s="11"/>
      <c r="I32" s="11"/>
      <c r="J32" s="11"/>
      <c r="K32" s="11"/>
    </row>
    <row r="35" spans="11:11">
      <c r="K35" s="172"/>
    </row>
    <row r="37" spans="11:11">
      <c r="K37" s="35"/>
    </row>
    <row r="38" spans="11:11">
      <c r="K38" s="35" t="s">
        <v>1</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&amp;L&amp;F&amp;R&amp;A&amp;C&amp;"Calibri"&amp;11&amp;K000000&amp;"Calibri"&amp;11&amp;K0000002 of 11_x000D_&amp;1#&amp;"Calibri"&amp;12&amp;K000000Public</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65"/>
  <sheetViews>
    <sheetView view="pageLayout" topLeftCell="A24" zoomScale="85" zoomScaleNormal="80" zoomScalePageLayoutView="85" workbookViewId="0">
      <selection activeCell="N48" sqref="N48"/>
    </sheetView>
  </sheetViews>
  <sheetFormatPr defaultColWidth="0" defaultRowHeight="12.75"/>
  <cols>
    <col min="1" max="1" width="50.140625" style="10" customWidth="1"/>
    <col min="2" max="2" width="11" style="81" customWidth="1"/>
    <col min="3" max="3" width="11" style="10" customWidth="1"/>
    <col min="4" max="4" width="11.140625" style="10" customWidth="1"/>
    <col min="5" max="5" width="11" style="35" customWidth="1"/>
    <col min="6" max="6" width="11" style="10" customWidth="1"/>
    <col min="7" max="8" width="11.140625" style="10" customWidth="1"/>
    <col min="9" max="9" width="11" style="10" customWidth="1"/>
    <col min="10" max="10" width="11.140625" style="10" customWidth="1"/>
    <col min="11" max="11" width="11" style="35" customWidth="1"/>
    <col min="12" max="12" width="11" style="10" customWidth="1"/>
    <col min="13" max="13" width="10.85546875" style="10" customWidth="1"/>
    <col min="14" max="14" width="12.28515625" style="35" customWidth="1"/>
    <col min="15" max="15" width="11" style="35" customWidth="1"/>
    <col min="16" max="16" width="11.140625" style="35" customWidth="1"/>
    <col min="17" max="17" width="11" style="10" customWidth="1"/>
    <col min="18" max="18" width="12.28515625" style="35" customWidth="1"/>
    <col min="19" max="19" width="11.140625" style="35" customWidth="1"/>
    <col min="20" max="20" width="15.28515625" style="10" customWidth="1"/>
    <col min="21" max="21" width="11" style="10" customWidth="1"/>
    <col min="22" max="23" width="9.5703125" style="10" customWidth="1"/>
    <col min="24" max="24" width="12.5703125" style="10" customWidth="1"/>
    <col min="25" max="25" width="8.5703125" style="10" bestFit="1" customWidth="1"/>
    <col min="26" max="26" width="10.5703125" style="10" customWidth="1"/>
    <col min="27" max="27" width="9.5703125" style="10" bestFit="1" customWidth="1"/>
    <col min="28" max="28" width="11.42578125" style="10" customWidth="1"/>
    <col min="29" max="29" width="9.5703125" style="10" bestFit="1" customWidth="1"/>
    <col min="30" max="30" width="10.5703125" style="10" customWidth="1"/>
    <col min="31" max="31" width="12.42578125" style="10" bestFit="1" customWidth="1"/>
    <col min="32" max="32" width="12.42578125" style="10" customWidth="1"/>
    <col min="33" max="33" width="9.5703125" style="10" bestFit="1" customWidth="1"/>
    <col min="34" max="34" width="11.42578125" style="10" customWidth="1"/>
    <col min="35" max="35" width="11.5703125" style="10" bestFit="1" customWidth="1"/>
    <col min="36" max="36" width="11.5703125" style="10" customWidth="1"/>
    <col min="37" max="16384" width="0" style="10" hidden="1"/>
  </cols>
  <sheetData>
    <row r="1" spans="1:20" ht="11.25" customHeight="1">
      <c r="A1" s="10" t="s">
        <v>3</v>
      </c>
    </row>
    <row r="2" spans="1:20" ht="2.25" customHeight="1"/>
    <row r="3" spans="1:20">
      <c r="A3" s="10" t="s">
        <v>4</v>
      </c>
    </row>
    <row r="4" spans="1:20" ht="12.6" hidden="1" customHeight="1">
      <c r="C4" s="10">
        <v>2</v>
      </c>
      <c r="D4" s="10">
        <f>C4</f>
        <v>2</v>
      </c>
      <c r="F4" s="10">
        <f>C4+1</f>
        <v>3</v>
      </c>
      <c r="G4" s="10">
        <f>F4</f>
        <v>3</v>
      </c>
      <c r="I4" s="10">
        <f>F4+1</f>
        <v>4</v>
      </c>
      <c r="J4" s="10">
        <f>I4</f>
        <v>4</v>
      </c>
      <c r="L4" s="10">
        <f>I4+1</f>
        <v>5</v>
      </c>
      <c r="M4" s="10">
        <f>L4</f>
        <v>5</v>
      </c>
      <c r="O4" s="35">
        <f>L4+1</f>
        <v>6</v>
      </c>
      <c r="P4" s="35">
        <f>O4</f>
        <v>6</v>
      </c>
      <c r="R4" s="35">
        <f>O4+1</f>
        <v>7</v>
      </c>
      <c r="S4" s="35">
        <f>R4</f>
        <v>7</v>
      </c>
    </row>
    <row r="6" spans="1:20" ht="11.25" customHeight="1">
      <c r="A6" s="288"/>
      <c r="B6" s="687" t="s">
        <v>5</v>
      </c>
      <c r="C6" s="688"/>
      <c r="D6" s="689"/>
      <c r="E6" s="687" t="s">
        <v>6</v>
      </c>
      <c r="F6" s="688"/>
      <c r="G6" s="689"/>
      <c r="H6" s="687" t="s">
        <v>7</v>
      </c>
      <c r="I6" s="688"/>
      <c r="J6" s="689"/>
      <c r="K6" s="687" t="s">
        <v>8</v>
      </c>
      <c r="L6" s="688"/>
      <c r="M6" s="689"/>
      <c r="N6" s="687" t="s">
        <v>9</v>
      </c>
      <c r="O6" s="688"/>
      <c r="P6" s="689"/>
      <c r="Q6" s="687" t="s">
        <v>10</v>
      </c>
      <c r="R6" s="688"/>
      <c r="S6" s="689"/>
      <c r="T6" s="340"/>
    </row>
    <row r="7" spans="1:20" s="36" customFormat="1" ht="54.75" customHeight="1">
      <c r="A7" s="289" t="s">
        <v>11</v>
      </c>
      <c r="B7" s="290" t="s">
        <v>12</v>
      </c>
      <c r="C7" s="290" t="s">
        <v>13</v>
      </c>
      <c r="D7" s="290" t="s">
        <v>14</v>
      </c>
      <c r="E7" s="290" t="s">
        <v>12</v>
      </c>
      <c r="F7" s="290" t="s">
        <v>13</v>
      </c>
      <c r="G7" s="290" t="s">
        <v>14</v>
      </c>
      <c r="H7" s="290" t="s">
        <v>12</v>
      </c>
      <c r="I7" s="290" t="s">
        <v>13</v>
      </c>
      <c r="J7" s="290" t="s">
        <v>14</v>
      </c>
      <c r="K7" s="290" t="s">
        <v>12</v>
      </c>
      <c r="L7" s="290" t="s">
        <v>13</v>
      </c>
      <c r="M7" s="290" t="s">
        <v>14</v>
      </c>
      <c r="N7" s="290" t="s">
        <v>12</v>
      </c>
      <c r="O7" s="290" t="s">
        <v>13</v>
      </c>
      <c r="P7" s="290" t="s">
        <v>14</v>
      </c>
      <c r="Q7" s="290" t="s">
        <v>12</v>
      </c>
      <c r="R7" s="290" t="s">
        <v>13</v>
      </c>
      <c r="S7" s="290" t="s">
        <v>14</v>
      </c>
      <c r="T7" s="291" t="s">
        <v>15</v>
      </c>
    </row>
    <row r="8" spans="1:20" s="36" customFormat="1" ht="14.25">
      <c r="A8" s="535" t="s">
        <v>16</v>
      </c>
      <c r="B8" s="130"/>
      <c r="C8" s="130"/>
      <c r="D8" s="341"/>
      <c r="E8" s="130"/>
      <c r="F8" s="130"/>
      <c r="G8" s="341"/>
      <c r="H8" s="130"/>
      <c r="I8" s="130"/>
      <c r="J8" s="341"/>
      <c r="K8" s="130"/>
      <c r="L8" s="130"/>
      <c r="M8" s="341"/>
      <c r="N8" s="130"/>
      <c r="O8" s="130"/>
      <c r="P8" s="341"/>
      <c r="Q8" s="130"/>
      <c r="R8" s="130"/>
      <c r="S8" s="341"/>
      <c r="T8" s="132"/>
    </row>
    <row r="9" spans="1:20" s="36" customFormat="1" ht="15">
      <c r="A9" s="342" t="s">
        <v>17</v>
      </c>
      <c r="B9" s="130"/>
      <c r="C9" s="130"/>
      <c r="D9" s="132"/>
      <c r="E9" s="130"/>
      <c r="F9" s="130"/>
      <c r="G9" s="132"/>
      <c r="H9" s="130"/>
      <c r="I9" s="130"/>
      <c r="J9" s="132"/>
      <c r="K9" s="130"/>
      <c r="L9" s="130"/>
      <c r="M9" s="132"/>
      <c r="N9" s="130"/>
      <c r="O9" s="130"/>
      <c r="P9" s="132"/>
      <c r="Q9" s="130"/>
      <c r="R9" s="130"/>
      <c r="S9" s="132"/>
      <c r="T9" s="132"/>
    </row>
    <row r="10" spans="1:20" s="36" customFormat="1" ht="15">
      <c r="A10" s="343" t="s">
        <v>18</v>
      </c>
      <c r="B10" s="74"/>
      <c r="C10" s="74"/>
      <c r="D10" s="76"/>
      <c r="E10" s="553"/>
      <c r="F10" s="74"/>
      <c r="G10" s="76"/>
      <c r="H10" s="553"/>
      <c r="I10" s="74"/>
      <c r="J10" s="76"/>
      <c r="K10" s="553"/>
      <c r="L10" s="74"/>
      <c r="M10" s="76"/>
      <c r="N10" s="553"/>
      <c r="O10" s="74"/>
      <c r="P10" s="76"/>
      <c r="Q10" s="553"/>
      <c r="R10" s="74"/>
      <c r="S10" s="76"/>
      <c r="T10" s="292" t="s">
        <v>19</v>
      </c>
    </row>
    <row r="11" spans="1:20" s="36" customFormat="1" ht="15">
      <c r="A11" s="343" t="s">
        <v>20</v>
      </c>
      <c r="B11" s="75"/>
      <c r="C11" s="75"/>
      <c r="D11" s="77"/>
      <c r="E11" s="139"/>
      <c r="F11" s="75"/>
      <c r="G11" s="77"/>
      <c r="H11" s="139"/>
      <c r="I11" s="75"/>
      <c r="J11" s="77"/>
      <c r="K11" s="139"/>
      <c r="L11" s="75"/>
      <c r="M11" s="77"/>
      <c r="N11" s="139"/>
      <c r="O11" s="75"/>
      <c r="P11" s="77"/>
      <c r="Q11" s="139"/>
      <c r="R11" s="75"/>
      <c r="S11" s="77"/>
      <c r="T11" s="292" t="s">
        <v>19</v>
      </c>
    </row>
    <row r="12" spans="1:20" s="36" customFormat="1" ht="15">
      <c r="A12" s="342" t="s">
        <v>21</v>
      </c>
      <c r="B12" s="130"/>
      <c r="C12" s="130"/>
      <c r="D12" s="132"/>
      <c r="E12" s="130"/>
      <c r="F12" s="130"/>
      <c r="G12" s="132"/>
      <c r="H12" s="130"/>
      <c r="I12" s="130"/>
      <c r="J12" s="132"/>
      <c r="K12" s="130"/>
      <c r="L12" s="130"/>
      <c r="M12" s="132"/>
      <c r="N12" s="130"/>
      <c r="O12" s="130"/>
      <c r="P12" s="132"/>
      <c r="Q12" s="130"/>
      <c r="R12" s="130"/>
      <c r="S12" s="132"/>
      <c r="T12" s="344"/>
    </row>
    <row r="13" spans="1:20" s="36" customFormat="1" ht="15">
      <c r="A13" s="343" t="s">
        <v>22</v>
      </c>
      <c r="B13" s="74"/>
      <c r="C13" s="74"/>
      <c r="D13" s="76"/>
      <c r="E13" s="553"/>
      <c r="F13" s="74"/>
      <c r="G13" s="76"/>
      <c r="H13" s="553"/>
      <c r="I13" s="74"/>
      <c r="J13" s="76"/>
      <c r="K13" s="553"/>
      <c r="L13" s="74"/>
      <c r="M13" s="76"/>
      <c r="N13" s="553"/>
      <c r="O13" s="74"/>
      <c r="P13" s="76"/>
      <c r="Q13" s="553"/>
      <c r="R13" s="74"/>
      <c r="S13" s="76"/>
      <c r="T13" s="292" t="s">
        <v>19</v>
      </c>
    </row>
    <row r="14" spans="1:20" s="36" customFormat="1" ht="15">
      <c r="A14" s="345" t="s">
        <v>20</v>
      </c>
      <c r="B14" s="139"/>
      <c r="C14" s="75"/>
      <c r="D14" s="77"/>
      <c r="E14" s="139"/>
      <c r="F14" s="75"/>
      <c r="G14" s="77"/>
      <c r="H14" s="139"/>
      <c r="I14" s="75"/>
      <c r="J14" s="77"/>
      <c r="K14" s="139"/>
      <c r="L14" s="75"/>
      <c r="M14" s="77"/>
      <c r="N14" s="139"/>
      <c r="O14" s="75"/>
      <c r="P14" s="77"/>
      <c r="Q14" s="139"/>
      <c r="R14" s="75"/>
      <c r="S14" s="77"/>
      <c r="T14" s="292" t="s">
        <v>19</v>
      </c>
    </row>
    <row r="15" spans="1:20" ht="14.1" customHeight="1">
      <c r="A15" s="535" t="s">
        <v>23</v>
      </c>
      <c r="B15" s="130"/>
      <c r="C15" s="130"/>
      <c r="D15" s="346"/>
      <c r="E15" s="130"/>
      <c r="F15" s="130"/>
      <c r="G15" s="346"/>
      <c r="H15" s="130"/>
      <c r="I15" s="130"/>
      <c r="J15" s="346"/>
      <c r="K15" s="130"/>
      <c r="L15" s="130"/>
      <c r="M15" s="346"/>
      <c r="N15" s="130"/>
      <c r="O15" s="130"/>
      <c r="P15" s="346"/>
      <c r="Q15" s="130"/>
      <c r="R15" s="130"/>
      <c r="S15" s="346" t="s">
        <v>1</v>
      </c>
      <c r="T15" s="346"/>
    </row>
    <row r="16" spans="1:20" ht="15" customHeight="1">
      <c r="A16" s="293" t="s">
        <v>24</v>
      </c>
      <c r="B16" s="554">
        <v>239</v>
      </c>
      <c r="C16" s="67">
        <f>IF(B16="","",IF(VLOOKUP($A16, 'Ex Ante LI &amp; Eligibility Stats'!$A$6:$N$16,C$4,FALSE)="N/A",0,VLOOKUP($A16, 'Ex Ante LI &amp; Eligibility Stats'!$A$6:$N$16,C$4,FALSE)*B16/1000))</f>
        <v>144.90817125999999</v>
      </c>
      <c r="D16" s="68">
        <f>IF(B16="","",IF(VLOOKUP($A16, 'Ex Post LI &amp; Eligibility Stats'!$A$6:$N$16,D$4,FALSE)="N/A",0,VLOOKUP($A16,'Ex Post LI &amp; Eligibility Stats'!$A$6:$N$16,D$4,FALSE)*B16/1000))</f>
        <v>137.97469999999998</v>
      </c>
      <c r="E16" s="554">
        <v>242</v>
      </c>
      <c r="F16" s="67">
        <f>IF(E16="","",IF(VLOOKUP($A16, 'Ex Ante LI &amp; Eligibility Stats'!$A$6:$N$16,F$4,FALSE)="N/A",0,VLOOKUP($A16, 'Ex Ante LI &amp; Eligibility Stats'!$A$6:$N$16,F$4,FALSE)*E16/1000))</f>
        <v>157.27346228000002</v>
      </c>
      <c r="G16" s="68">
        <f>IF(E16="","",IF(VLOOKUP($A16, 'Ex Post LI &amp; Eligibility Stats'!$A$6:$N$16,G$4,FALSE)="N/A",0,VLOOKUP($A16,'Ex Post LI &amp; Eligibility Stats'!$A$6:$N$16,G$4,FALSE)*E16/1000))</f>
        <v>139.70659999999998</v>
      </c>
      <c r="H16" s="554">
        <v>244</v>
      </c>
      <c r="I16" s="67">
        <f>IF(H16="","",IF(VLOOKUP($A16, 'Ex Ante LI &amp; Eligibility Stats'!$A$6:$N$16,I$4,FALSE)="N/A",0,VLOOKUP($A16, 'Ex Ante LI &amp; Eligibility Stats'!$A$6:$N$16,I$4,FALSE)*H16/1000))</f>
        <v>168.88521976000001</v>
      </c>
      <c r="J16" s="68">
        <f>IF(H16="","",IF(VLOOKUP($A16, 'Ex Post LI &amp; Eligibility Stats'!$A$6:$N$16,J$4,FALSE)="N/A",0,VLOOKUP($A16,'Ex Post LI &amp; Eligibility Stats'!$A$6:$N$16,J$4,FALSE)*H16/1000))</f>
        <v>140.8612</v>
      </c>
      <c r="K16" s="554">
        <v>244</v>
      </c>
      <c r="L16" s="67">
        <f>IF(K16="","",IF(VLOOKUP($A16, 'Ex Ante LI &amp; Eligibility Stats'!$A$6:$N$16,L$4,FALSE)="N/A",0,VLOOKUP($A16, 'Ex Ante LI &amp; Eligibility Stats'!$A$6:$N$16,L$4,FALSE)*K16/1000))</f>
        <v>174.40407519999999</v>
      </c>
      <c r="M16" s="68">
        <f>IF(K16="","",IF(VLOOKUP($A16, 'Ex Post LI &amp; Eligibility Stats'!$A$6:$N$16,M$4,FALSE)="N/A",0,VLOOKUP($A16,'Ex Post LI &amp; Eligibility Stats'!$A$6:$N$16,M$4,FALSE)*K16/1000))</f>
        <v>140.8612</v>
      </c>
      <c r="N16" s="554">
        <v>265</v>
      </c>
      <c r="O16" s="67">
        <f>IF(N16="","",IF(VLOOKUP($A16, 'Ex Ante LI &amp; Eligibility Stats'!$A$6:$N$16,O$4,FALSE)="N/A",0,VLOOKUP($A16, 'Ex Ante LI &amp; Eligibility Stats'!$A$6:$N$16,O$4,FALSE)*N16/1000))</f>
        <v>192.35968399999999</v>
      </c>
      <c r="P16" s="68">
        <f>IF(N16="","",IF(VLOOKUP($A16, 'Ex Post LI &amp; Eligibility Stats'!$A$6:$N$16,P$4,FALSE)="N/A",0,VLOOKUP($A16,'Ex Post LI &amp; Eligibility Stats'!$A$6:$N$16,P$4,FALSE)*N16/1000))</f>
        <v>152.9845</v>
      </c>
      <c r="Q16" s="555">
        <v>265</v>
      </c>
      <c r="R16" s="67">
        <f>IF(Q16="","",IF(VLOOKUP($A16, 'Ex Ante LI &amp; Eligibility Stats'!$A$6:$N$16,R$4,FALSE)="N/A",0,VLOOKUP($A16, 'Ex Ante LI &amp; Eligibility Stats'!$A$6:$N$16,R$4,FALSE)*Q16/1000))</f>
        <v>196.60175100000001</v>
      </c>
      <c r="S16" s="68">
        <f>IF(Q16="","",IF(VLOOKUP($A16, 'Ex Post LI &amp; Eligibility Stats'!$A$6:$N$16,S$4,FALSE)="N/A",0,VLOOKUP($A16,'Ex Post LI &amp; Eligibility Stats'!$A$6:$N$16,S$4,FALSE)*Q16/1000))</f>
        <v>152.9845</v>
      </c>
      <c r="T16" s="294">
        <v>10935</v>
      </c>
    </row>
    <row r="17" spans="1:36" ht="13.5" customHeight="1">
      <c r="A17" s="293" t="s">
        <v>25</v>
      </c>
      <c r="B17" s="554">
        <v>16</v>
      </c>
      <c r="C17" s="67">
        <f>IF(B17="","",IF(VLOOKUP($A17, 'Ex Ante LI &amp; Eligibility Stats'!$A$6:$N$16,C$4,FALSE)="N/A",0,VLOOKUP($A17, 'Ex Ante LI &amp; Eligibility Stats'!$A$6:$N$16,C$4,FALSE)*B17/1000))</f>
        <v>0</v>
      </c>
      <c r="D17" s="68">
        <f>IF(B17="","",IF(VLOOKUP($A17, 'Ex Post LI &amp; Eligibility Stats'!$A$6:$N$16,D$4,FALSE)="N/A",0,VLOOKUP($A17,'Ex Post LI &amp; Eligibility Stats'!$A$6:$N$16,D$4,FALSE)*B17/1000))</f>
        <v>0</v>
      </c>
      <c r="E17" s="554">
        <v>16</v>
      </c>
      <c r="F17" s="67">
        <f>IF(E17="","",IF(VLOOKUP($A17, 'Ex Ante LI &amp; Eligibility Stats'!$A$6:$N$16,F$4,FALSE)="N/A",0,VLOOKUP($A17, 'Ex Ante LI &amp; Eligibility Stats'!$A$6:$N$16,F$4,FALSE)*E17/1000))</f>
        <v>0</v>
      </c>
      <c r="G17" s="68">
        <f>IF(E17="","",IF(VLOOKUP($A17, 'Ex Post LI &amp; Eligibility Stats'!$A$6:$N$16,G$4,FALSE)="N/A",0,VLOOKUP($A17,'Ex Post LI &amp; Eligibility Stats'!$A$6:$N$16,G$4,FALSE)*E17/1000))</f>
        <v>0</v>
      </c>
      <c r="H17" s="554">
        <v>16</v>
      </c>
      <c r="I17" s="67">
        <f>IF(H17="","",IF(VLOOKUP($A17, 'Ex Ante LI &amp; Eligibility Stats'!$A$6:$N$16,I$4,FALSE)="N/A",0,VLOOKUP($A17, 'Ex Ante LI &amp; Eligibility Stats'!$A$6:$N$16,I$4,FALSE)*H17/1000))</f>
        <v>0</v>
      </c>
      <c r="J17" s="68">
        <f>IF(H17="","",IF(VLOOKUP($A17, 'Ex Post LI &amp; Eligibility Stats'!$A$6:$N$16,J$4,FALSE)="N/A",0,VLOOKUP($A17,'Ex Post LI &amp; Eligibility Stats'!$A$6:$N$16,J$4,FALSE)*H17/1000))</f>
        <v>0</v>
      </c>
      <c r="K17" s="554">
        <v>15</v>
      </c>
      <c r="L17" s="67">
        <f>IF(K17="","",IF(VLOOKUP($A17, 'Ex Ante LI &amp; Eligibility Stats'!$A$6:$N$16,L$4,FALSE)="N/A",0,VLOOKUP($A17, 'Ex Ante LI &amp; Eligibility Stats'!$A$6:$N$16,L$4,FALSE)*K17/1000))</f>
        <v>0</v>
      </c>
      <c r="M17" s="68">
        <f>IF(K17="","",IF(VLOOKUP($A17, 'Ex Post LI &amp; Eligibility Stats'!$A$6:$N$16,M$4,FALSE)="N/A",0,VLOOKUP($A17,'Ex Post LI &amp; Eligibility Stats'!$A$6:$N$16,M$4,FALSE)*K17/1000))</f>
        <v>0</v>
      </c>
      <c r="N17" s="554">
        <v>15</v>
      </c>
      <c r="O17" s="67">
        <f>IF(N17="","",IF(VLOOKUP($A17, 'Ex Ante LI &amp; Eligibility Stats'!$A$6:$N$16,O$4,FALSE)="N/A",0,VLOOKUP($A17, 'Ex Ante LI &amp; Eligibility Stats'!$A$6:$N$16,O$4,FALSE)*N17/1000))</f>
        <v>0</v>
      </c>
      <c r="P17" s="68">
        <f>IF(N17="","",IF(VLOOKUP($A17, 'Ex Post LI &amp; Eligibility Stats'!$A$6:$N$16,P$4,FALSE)="N/A",0,VLOOKUP($A17,'Ex Post LI &amp; Eligibility Stats'!$A$6:$N$16,P$4,FALSE)*N17/1000))</f>
        <v>0</v>
      </c>
      <c r="Q17" s="81">
        <v>15</v>
      </c>
      <c r="R17" s="67">
        <f>IF(Q17="","",IF(VLOOKUP($A17, 'Ex Ante LI &amp; Eligibility Stats'!$A$6:$N$16,R$4,FALSE)="N/A",0,VLOOKUP($A17, 'Ex Ante LI &amp; Eligibility Stats'!$A$6:$N$16,R$4,FALSE)*Q17/1000))</f>
        <v>0</v>
      </c>
      <c r="S17" s="68">
        <f>IF(Q17="","",IF(VLOOKUP($A17, 'Ex Post LI &amp; Eligibility Stats'!$A$6:$N$16,S$4,FALSE)="N/A",0,VLOOKUP($A17,'Ex Post LI &amp; Eligibility Stats'!$A$6:$N$16,S$4,FALSE)*Q17/1000))</f>
        <v>0</v>
      </c>
      <c r="T17" s="292" t="s">
        <v>19</v>
      </c>
    </row>
    <row r="18" spans="1:36" ht="13.5" customHeight="1">
      <c r="A18" s="293" t="s">
        <v>26</v>
      </c>
      <c r="B18" s="81">
        <v>0</v>
      </c>
      <c r="C18" s="67">
        <f>IF(B18="","",IF(VLOOKUP($A18, 'Ex Ante LI &amp; Eligibility Stats'!$A$6:$N$16,C$4,FALSE)="N/A",0,VLOOKUP($A18, 'Ex Ante LI &amp; Eligibility Stats'!$A$6:$N$16,C$4,FALSE)*B18/1000))</f>
        <v>0</v>
      </c>
      <c r="D18" s="68">
        <f>IF(B18="","",IF(VLOOKUP($A18, 'Ex Post LI &amp; Eligibility Stats'!$A$6:$N$16,D$4,FALSE)="N/A",0,VLOOKUP($A18,'Ex Post LI &amp; Eligibility Stats'!$A$6:$N$16,D$4,FALSE)*B18/1000))</f>
        <v>0</v>
      </c>
      <c r="E18" s="81">
        <v>0</v>
      </c>
      <c r="F18" s="67">
        <f>IF(E18="","",IF(VLOOKUP($A18, 'Ex Ante LI &amp; Eligibility Stats'!$A$6:$N$16,F$4,FALSE)="N/A",0,VLOOKUP($A18, 'Ex Ante LI &amp; Eligibility Stats'!$A$6:$N$16,F$4,FALSE)*E18/1000))</f>
        <v>0</v>
      </c>
      <c r="G18" s="68">
        <f>IF(E18="","",IF(VLOOKUP($A18, 'Ex Post LI &amp; Eligibility Stats'!$A$6:$N$16,G$4,FALSE)="N/A",0,VLOOKUP($A18,'Ex Post LI &amp; Eligibility Stats'!$A$6:$N$16,G$4,FALSE)*E18/1000))</f>
        <v>0</v>
      </c>
      <c r="H18" s="81">
        <v>0</v>
      </c>
      <c r="I18" s="67">
        <f>IF(H18="","",IF(VLOOKUP($A18, 'Ex Ante LI &amp; Eligibility Stats'!$A$6:$N$16,I$4,FALSE)="N/A",0,VLOOKUP($A18, 'Ex Ante LI &amp; Eligibility Stats'!$A$6:$N$16,I$4,FALSE)*H18/1000))</f>
        <v>0</v>
      </c>
      <c r="J18" s="68">
        <f>IF(H18="","",IF(VLOOKUP($A18, 'Ex Post LI &amp; Eligibility Stats'!$A$6:$N$16,J$4,FALSE)="N/A",0,VLOOKUP($A18,'Ex Post LI &amp; Eligibility Stats'!$A$6:$N$16,J$4,FALSE)*H18/1000))</f>
        <v>0</v>
      </c>
      <c r="K18" s="81">
        <v>0</v>
      </c>
      <c r="L18" s="67">
        <f>IF(K18="","",IF(VLOOKUP($A18, 'Ex Ante LI &amp; Eligibility Stats'!$A$6:$N$16,L$4,FALSE)="N/A",0,VLOOKUP($A18, 'Ex Ante LI &amp; Eligibility Stats'!$A$6:$N$16,L$4,FALSE)*K18/1000))</f>
        <v>0</v>
      </c>
      <c r="M18" s="68">
        <f>IF(K18="","",IF(VLOOKUP($A18, 'Ex Post LI &amp; Eligibility Stats'!$A$6:$N$16,M$4,FALSE)="N/A",0,VLOOKUP($A18,'Ex Post LI &amp; Eligibility Stats'!$A$6:$N$16,M$4,FALSE)*K18/1000))</f>
        <v>0</v>
      </c>
      <c r="N18" s="81">
        <v>0</v>
      </c>
      <c r="O18" s="67">
        <f>IF(N18="","",IF(VLOOKUP($A18, 'Ex Ante LI &amp; Eligibility Stats'!$A$6:$N$16,O$4,FALSE)="N/A",0,VLOOKUP($A18, 'Ex Ante LI &amp; Eligibility Stats'!$A$6:$N$16,O$4,FALSE)*N18/1000))</f>
        <v>0</v>
      </c>
      <c r="P18" s="68">
        <f>IF(N18="","",IF(VLOOKUP($A18, 'Ex Post LI &amp; Eligibility Stats'!$A$6:$N$16,P$4,FALSE)="N/A",0,VLOOKUP($A18,'Ex Post LI &amp; Eligibility Stats'!$A$6:$N$16,P$4,FALSE)*N18/1000))</f>
        <v>0</v>
      </c>
      <c r="Q18" s="37">
        <v>0</v>
      </c>
      <c r="R18" s="67">
        <f>IF(Q18="","",IF(VLOOKUP($A18, 'Ex Ante LI &amp; Eligibility Stats'!$A$6:$N$16,R$4,FALSE)="N/A",0,VLOOKUP($A18, 'Ex Ante LI &amp; Eligibility Stats'!$A$6:$N$16,R$4,FALSE)*Q18/1000))</f>
        <v>0</v>
      </c>
      <c r="S18" s="68">
        <f>IF(Q18="","",IF(VLOOKUP($A18, 'Ex Post LI &amp; Eligibility Stats'!$A$6:$N$16,S$4,FALSE)="N/A",0,VLOOKUP($A18,'Ex Post LI &amp; Eligibility Stats'!$A$6:$N$16,S$4,FALSE)*Q18/1000))</f>
        <v>0</v>
      </c>
      <c r="T18" s="292" t="s">
        <v>19</v>
      </c>
    </row>
    <row r="19" spans="1:36" ht="14.85" customHeight="1">
      <c r="A19" s="295" t="s">
        <v>27</v>
      </c>
      <c r="B19" s="554">
        <v>0</v>
      </c>
      <c r="C19" s="67">
        <f>IF(B19="","",IF(VLOOKUP($A19, 'Ex Ante LI &amp; Eligibility Stats'!$A$6:$N$16,C$4,FALSE)="N/A",0,VLOOKUP($A19, 'Ex Ante LI &amp; Eligibility Stats'!$A$6:$N$16,C$4,FALSE)*B19/1000))</f>
        <v>0</v>
      </c>
      <c r="D19" s="68">
        <f>IF(B19="","",IF(VLOOKUP($A19, 'Ex Post LI &amp; Eligibility Stats'!$A$6:$N$16,D$4,FALSE)="N/A",0,VLOOKUP($A19,'Ex Post LI &amp; Eligibility Stats'!$A$6:$N$16,D$4,FALSE)*B19/1000))</f>
        <v>0</v>
      </c>
      <c r="E19" s="554">
        <v>0</v>
      </c>
      <c r="F19" s="67">
        <f>IF(E19="","",IF(VLOOKUP($A19, 'Ex Ante LI &amp; Eligibility Stats'!$A$6:$N$16,F$4,FALSE)="N/A",0,VLOOKUP($A19, 'Ex Ante LI &amp; Eligibility Stats'!$A$6:$N$16,F$4,FALSE)*E19/1000))</f>
        <v>0</v>
      </c>
      <c r="G19" s="68">
        <f>IF(E19="","",IF(VLOOKUP($A19, 'Ex Post LI &amp; Eligibility Stats'!$A$6:$N$16,G$4,FALSE)="N/A",0,VLOOKUP($A19,'Ex Post LI &amp; Eligibility Stats'!$A$6:$N$16,G$4,FALSE)*E19/1000))</f>
        <v>0</v>
      </c>
      <c r="H19" s="554">
        <v>0</v>
      </c>
      <c r="I19" s="67">
        <f>IF(H19="","",IF(VLOOKUP($A19, 'Ex Ante LI &amp; Eligibility Stats'!$A$6:$N$16,I$4,FALSE)="N/A",0,VLOOKUP($A19, 'Ex Ante LI &amp; Eligibility Stats'!$A$6:$N$16,I$4,FALSE)*H19/1000))</f>
        <v>0</v>
      </c>
      <c r="J19" s="68">
        <f>IF(H19="","",IF(VLOOKUP($A19, 'Ex Post LI &amp; Eligibility Stats'!$A$6:$N$16,J$4,FALSE)="N/A",0,VLOOKUP($A19,'Ex Post LI &amp; Eligibility Stats'!$A$6:$N$16,J$4,FALSE)*H19/1000))</f>
        <v>0</v>
      </c>
      <c r="K19" s="554">
        <v>0</v>
      </c>
      <c r="L19" s="67">
        <f>IF(K19="","",IF(VLOOKUP($A19, 'Ex Ante LI &amp; Eligibility Stats'!$A$6:$N$16,L$4,FALSE)="N/A",0,VLOOKUP($A19, 'Ex Ante LI &amp; Eligibility Stats'!$A$6:$N$16,L$4,FALSE)*K19/1000))</f>
        <v>0</v>
      </c>
      <c r="M19" s="68">
        <f>IF(K19="","",IF(VLOOKUP($A19, 'Ex Post LI &amp; Eligibility Stats'!$A$6:$N$16,M$4,FALSE)="N/A",0,VLOOKUP($A19,'Ex Post LI &amp; Eligibility Stats'!$A$6:$N$16,M$4,FALSE)*K19/1000))</f>
        <v>0</v>
      </c>
      <c r="N19" s="554">
        <v>0</v>
      </c>
      <c r="O19" s="67">
        <f>IF(N19="","",IF(VLOOKUP($A19, 'Ex Ante LI &amp; Eligibility Stats'!$A$6:$N$16,O$4,FALSE)="N/A",0,VLOOKUP($A19, 'Ex Ante LI &amp; Eligibility Stats'!$A$6:$N$16,O$4,FALSE)*N19/1000))</f>
        <v>0</v>
      </c>
      <c r="P19" s="68">
        <f>IF(N19="","",IF(VLOOKUP($A19, 'Ex Post LI &amp; Eligibility Stats'!$A$6:$N$16,P$4,FALSE)="N/A",0,VLOOKUP($A19,'Ex Post LI &amp; Eligibility Stats'!$A$6:$N$16,P$4,FALSE)*N19/1000))</f>
        <v>0</v>
      </c>
      <c r="Q19" s="37">
        <v>0</v>
      </c>
      <c r="R19" s="67">
        <f>IF(Q19="","",IF(VLOOKUP($A19, 'Ex Ante LI &amp; Eligibility Stats'!$A$6:$N$16,R$4,FALSE)="N/A",0,VLOOKUP($A19, 'Ex Ante LI &amp; Eligibility Stats'!$A$6:$N$16,R$4,FALSE)*Q19/1000))</f>
        <v>0</v>
      </c>
      <c r="S19" s="68">
        <f>IF(Q19="","",IF(VLOOKUP($A19, 'Ex Post LI &amp; Eligibility Stats'!$A$6:$N$16,S$4,FALSE)="N/A",0,VLOOKUP($A19,'Ex Post LI &amp; Eligibility Stats'!$A$6:$N$16,S$4,FALSE)*Q19/1000))</f>
        <v>0</v>
      </c>
      <c r="T19" s="292" t="s">
        <v>19</v>
      </c>
    </row>
    <row r="20" spans="1:36" ht="14.25">
      <c r="A20" s="38" t="s">
        <v>28</v>
      </c>
      <c r="B20" s="554">
        <v>74424</v>
      </c>
      <c r="C20" s="69">
        <f>IF(B20="","",IF(VLOOKUP($A20, 'Ex Ante LI &amp; Eligibility Stats'!$A$6:$N$16,C$4,FALSE)="N/A",0,VLOOKUP($A20, 'Ex Ante LI &amp; Eligibility Stats'!$A$6:$N$16,C$4,FALSE)*B20/1000))</f>
        <v>0</v>
      </c>
      <c r="D20" s="68">
        <f>IF(B20="","",IF(VLOOKUP($A20, 'Ex Post LI &amp; Eligibility Stats'!$A$6:$N$16,D$4,FALSE)="N/A",0,VLOOKUP($A20,'Ex Post LI &amp; Eligibility Stats'!$A$6:$N$16,D$4,FALSE)*B20/1000))</f>
        <v>0</v>
      </c>
      <c r="E20" s="554">
        <v>73586</v>
      </c>
      <c r="F20" s="69">
        <f>IF(E20="","",IF(VLOOKUP($A20, 'Ex Ante LI &amp; Eligibility Stats'!$A$6:$N$16,F$4,FALSE)="N/A",0,VLOOKUP($A20, 'Ex Ante LI &amp; Eligibility Stats'!$A$6:$N$16,F$4,FALSE)*E20/1000))</f>
        <v>0</v>
      </c>
      <c r="G20" s="68">
        <f>IF(E20="","",IF(VLOOKUP($A20, 'Ex Post LI &amp; Eligibility Stats'!$A$6:$N$16,G$4,FALSE)="N/A",0,VLOOKUP($A20,'Ex Post LI &amp; Eligibility Stats'!$A$6:$N$16,G$4,FALSE)*E20/1000))</f>
        <v>0</v>
      </c>
      <c r="H20" s="554">
        <v>72886</v>
      </c>
      <c r="I20" s="69">
        <f>IF(H20="","",IF(VLOOKUP($A20, 'Ex Ante LI &amp; Eligibility Stats'!$A$6:$N$16,I$4,FALSE)="N/A",0,VLOOKUP($A20, 'Ex Ante LI &amp; Eligibility Stats'!$A$6:$N$16,I$4,FALSE)*H20/1000))</f>
        <v>0</v>
      </c>
      <c r="J20" s="68">
        <f>IF(H20="","",IF(VLOOKUP($A20, 'Ex Post LI &amp; Eligibility Stats'!$A$6:$N$16,J$4,FALSE)="N/A",0,VLOOKUP($A20,'Ex Post LI &amp; Eligibility Stats'!$A$6:$N$16,J$4,FALSE)*H20/1000))</f>
        <v>0</v>
      </c>
      <c r="K20" s="554">
        <v>72249</v>
      </c>
      <c r="L20" s="69">
        <f>IF(K20="","",IF(VLOOKUP($A20, 'Ex Ante LI &amp; Eligibility Stats'!$A$6:$N$16,L$4,FALSE)="N/A",0,VLOOKUP($A20, 'Ex Ante LI &amp; Eligibility Stats'!$A$6:$N$16,L$4,FALSE)*K20/1000))</f>
        <v>0</v>
      </c>
      <c r="M20" s="68">
        <f>IF(K20="","",IF(VLOOKUP($A20, 'Ex Post LI &amp; Eligibility Stats'!$A$6:$N$16,M$4,FALSE)="N/A",0,VLOOKUP($A20,'Ex Post LI &amp; Eligibility Stats'!$A$6:$N$16,M$4,FALSE)*K20/1000))</f>
        <v>0</v>
      </c>
      <c r="N20" s="554">
        <v>69149</v>
      </c>
      <c r="O20" s="69">
        <f>IF(N20="","",IF(VLOOKUP($A20, 'Ex Ante LI &amp; Eligibility Stats'!$A$6:$N$16,O$4,FALSE)="N/A",0,VLOOKUP($A20, 'Ex Ante LI &amp; Eligibility Stats'!$A$6:$N$16,O$4,FALSE)*N20/1000))</f>
        <v>19.369372166638001</v>
      </c>
      <c r="P20" s="68">
        <f>IF(N20="","",IF(VLOOKUP($A20, 'Ex Post LI &amp; Eligibility Stats'!$A$6:$N$16,P$4,FALSE)="N/A",0,VLOOKUP($A20,'Ex Post LI &amp; Eligibility Stats'!$A$6:$N$16,P$4,FALSE)*N20/1000))</f>
        <v>21.43619</v>
      </c>
      <c r="Q20" s="80">
        <v>68081</v>
      </c>
      <c r="R20" s="69">
        <f>IF(Q20="","",IF(VLOOKUP($A20, 'Ex Ante LI &amp; Eligibility Stats'!$A$6:$N$16,R$4,FALSE)="N/A",0,VLOOKUP($A20, 'Ex Ante LI &amp; Eligibility Stats'!$A$6:$N$16,R$4,FALSE)*Q20/1000))</f>
        <v>24.02992694804</v>
      </c>
      <c r="S20" s="68">
        <f>IF(Q20="","",IF(VLOOKUP($A20, 'Ex Post LI &amp; Eligibility Stats'!$A$6:$N$16,S$4,FALSE)="N/A",0,VLOOKUP($A20,'Ex Post LI &amp; Eligibility Stats'!$A$6:$N$16,S$4,FALSE)*Q20/1000))</f>
        <v>21.10511</v>
      </c>
      <c r="T20" s="292" t="s">
        <v>19</v>
      </c>
    </row>
    <row r="21" spans="1:36" s="136" customFormat="1" ht="13.5" thickBot="1">
      <c r="A21" s="135" t="s">
        <v>29</v>
      </c>
      <c r="B21" s="269">
        <f>IF(B16="","",SUM(B16:B20))</f>
        <v>74679</v>
      </c>
      <c r="C21" s="425">
        <f t="shared" ref="C21:D21" si="0">IF(C16="","",SUM(C16:C20))</f>
        <v>144.90817125999999</v>
      </c>
      <c r="D21" s="270">
        <f t="shared" si="0"/>
        <v>137.97469999999998</v>
      </c>
      <c r="E21" s="269">
        <f>IF(E16="","",SUM(E16:E20))</f>
        <v>73844</v>
      </c>
      <c r="F21" s="425">
        <f t="shared" ref="F21:G21" si="1">IF(F16="","",SUM(F16:F20))</f>
        <v>157.27346228000002</v>
      </c>
      <c r="G21" s="270">
        <f t="shared" si="1"/>
        <v>139.70659999999998</v>
      </c>
      <c r="H21" s="269">
        <f>IF(H16="","",SUM(H16:H20))</f>
        <v>73146</v>
      </c>
      <c r="I21" s="425">
        <f t="shared" ref="I21:J21" si="2">IF(I16="","",SUM(I16:I20))</f>
        <v>168.88521976000001</v>
      </c>
      <c r="J21" s="270">
        <f t="shared" si="2"/>
        <v>140.8612</v>
      </c>
      <c r="K21" s="269">
        <f>IF(K16="","",SUM(K16:K20))</f>
        <v>72508</v>
      </c>
      <c r="L21" s="425">
        <f t="shared" ref="L21:M21" si="3">IF(L16="","",SUM(L16:L20))</f>
        <v>174.40407519999999</v>
      </c>
      <c r="M21" s="270">
        <f t="shared" si="3"/>
        <v>140.8612</v>
      </c>
      <c r="N21" s="269">
        <f>IF(N16="","",SUM(N16:N20))</f>
        <v>69429</v>
      </c>
      <c r="O21" s="425">
        <f t="shared" ref="O21:P21" si="4">IF(O16="","",SUM(O16:O20))</f>
        <v>211.72905616663797</v>
      </c>
      <c r="P21" s="270">
        <f t="shared" si="4"/>
        <v>174.42069000000001</v>
      </c>
      <c r="Q21" s="153">
        <f>IF(Q16="","",SUM(Q16:Q20))</f>
        <v>68361</v>
      </c>
      <c r="R21" s="425">
        <f t="shared" ref="R21:S21" si="5">IF(R16="","",SUM(R16:R20))</f>
        <v>220.63167794804002</v>
      </c>
      <c r="S21" s="270">
        <f t="shared" si="5"/>
        <v>174.08960999999999</v>
      </c>
      <c r="T21" s="426"/>
      <c r="U21" s="43"/>
      <c r="V21" s="43"/>
      <c r="W21" s="43"/>
      <c r="X21" s="43"/>
      <c r="Y21" s="43"/>
      <c r="Z21" s="43"/>
      <c r="AA21" s="43"/>
      <c r="AB21" s="43"/>
      <c r="AC21" s="43"/>
      <c r="AD21" s="43"/>
      <c r="AE21" s="43"/>
      <c r="AF21" s="43"/>
      <c r="AG21" s="43"/>
      <c r="AH21" s="43"/>
      <c r="AI21" s="43"/>
      <c r="AJ21" s="43"/>
    </row>
    <row r="22" spans="1:36" ht="15" thickTop="1">
      <c r="A22" s="535" t="s">
        <v>30</v>
      </c>
      <c r="B22" s="130"/>
      <c r="C22" s="130"/>
      <c r="D22" s="132"/>
      <c r="E22" s="130"/>
      <c r="F22" s="130"/>
      <c r="G22" s="132"/>
      <c r="H22" s="130"/>
      <c r="I22" s="130"/>
      <c r="J22" s="132"/>
      <c r="K22" s="130"/>
      <c r="L22" s="130"/>
      <c r="M22" s="132"/>
      <c r="N22" s="130"/>
      <c r="O22" s="130"/>
      <c r="P22" s="132"/>
      <c r="Q22" s="130"/>
      <c r="R22" s="130"/>
      <c r="S22" s="132"/>
      <c r="T22" s="346"/>
      <c r="U22" s="39"/>
      <c r="V22" s="39"/>
      <c r="W22" s="39"/>
      <c r="X22" s="39"/>
      <c r="Y22" s="39"/>
      <c r="Z22" s="39"/>
      <c r="AA22" s="39"/>
      <c r="AB22" s="39"/>
      <c r="AC22" s="39"/>
    </row>
    <row r="23" spans="1:36" ht="14.85" customHeight="1">
      <c r="A23" s="556" t="s">
        <v>31</v>
      </c>
      <c r="B23" s="554">
        <v>0</v>
      </c>
      <c r="C23" s="67">
        <f>IF(B23="","",IF(VLOOKUP($A23, 'Ex Ante LI &amp; Eligibility Stats'!$A$6:$N$16,C$4,FALSE)="N/A",0,VLOOKUP($A23, 'Ex Ante LI &amp; Eligibility Stats'!$A$6:$N$16,C$4,FALSE)*B23/1000))</f>
        <v>0</v>
      </c>
      <c r="D23" s="68">
        <v>0</v>
      </c>
      <c r="E23" s="554">
        <v>0</v>
      </c>
      <c r="F23" s="67">
        <f>IF(E23="","",IF(VLOOKUP($A23, 'Ex Ante LI &amp; Eligibility Stats'!$A$6:$N$16,F$4,FALSE)="N/A",0,VLOOKUP($A23, 'Ex Ante LI &amp; Eligibility Stats'!$A$6:$N$16,F$4,FALSE)*E23/1000))</f>
        <v>0</v>
      </c>
      <c r="G23" s="68">
        <v>0</v>
      </c>
      <c r="H23" s="554">
        <v>0</v>
      </c>
      <c r="I23" s="67">
        <f>IF(H23="","",IF(VLOOKUP($A23, 'Ex Ante LI &amp; Eligibility Stats'!$A$6:$N$16,I$4,FALSE)="N/A",0,VLOOKUP($A23, 'Ex Ante LI &amp; Eligibility Stats'!$A$6:$N$16,I$4,FALSE)*H23/1000))</f>
        <v>0</v>
      </c>
      <c r="J23" s="68">
        <v>0</v>
      </c>
      <c r="K23" s="554">
        <v>0</v>
      </c>
      <c r="L23" s="67">
        <f>IF(K23="","",IF(VLOOKUP($A23, 'Ex Ante LI &amp; Eligibility Stats'!$A$6:$N$16,L$4,FALSE)="N/A",0,VLOOKUP($A23, 'Ex Ante LI &amp; Eligibility Stats'!$A$6:$N$16,L$4,FALSE)*K23/1000))</f>
        <v>0</v>
      </c>
      <c r="M23" s="68">
        <v>0</v>
      </c>
      <c r="N23" s="554">
        <v>0</v>
      </c>
      <c r="O23" s="74">
        <f>IF(N23="","",IF(VLOOKUP($A23, 'Ex Ante LI &amp; Eligibility Stats'!$A$6:$N$16,O$4,FALSE)="N/A",0,VLOOKUP($A23, 'Ex Ante LI &amp; Eligibility Stats'!$A$6:$N$16,O$4,FALSE)*N23/1000))</f>
        <v>0</v>
      </c>
      <c r="P23" s="534">
        <v>0</v>
      </c>
      <c r="Q23" s="35">
        <v>0</v>
      </c>
      <c r="R23" s="74">
        <f>IF(Q23="","",IF(VLOOKUP($A23, 'Ex Ante LI &amp; Eligibility Stats'!$A$6:$N$16,R$4,FALSE)="N/A",0,VLOOKUP($A23, 'Ex Ante LI &amp; Eligibility Stats'!$A$6:$N$16,R$4,FALSE)*Q23/1000))</f>
        <v>0</v>
      </c>
      <c r="S23" s="76">
        <v>0</v>
      </c>
      <c r="T23" s="294">
        <v>603881</v>
      </c>
      <c r="U23" s="39"/>
      <c r="V23" s="39"/>
      <c r="W23" s="39"/>
      <c r="X23" s="39"/>
      <c r="Y23" s="39"/>
      <c r="Z23" s="39"/>
      <c r="AA23" s="39"/>
      <c r="AB23" s="39"/>
      <c r="AC23" s="39"/>
    </row>
    <row r="24" spans="1:36" ht="14.85" customHeight="1">
      <c r="A24" s="556" t="s">
        <v>32</v>
      </c>
      <c r="B24" s="554">
        <v>0</v>
      </c>
      <c r="C24" s="67">
        <f>IF(B24="","",IF(VLOOKUP($A24, 'Ex Ante LI &amp; Eligibility Stats'!$A$6:$N$16,C$4,FALSE)="N/A",0,VLOOKUP($A24, 'Ex Ante LI &amp; Eligibility Stats'!$A$6:$N$16,C$4,FALSE)*B24/1000))</f>
        <v>0</v>
      </c>
      <c r="D24" s="68">
        <f>IF(B24="","",IF(VLOOKUP($A24, 'Ex Post LI &amp; Eligibility Stats'!$A$6:$N$16,D$4,FALSE)="N/A",0,VLOOKUP($A24,'Ex Post LI &amp; Eligibility Stats'!$A$6:$N$16,D$4,FALSE)*B24/1000))</f>
        <v>0</v>
      </c>
      <c r="E24" s="554">
        <v>0</v>
      </c>
      <c r="F24" s="67">
        <f>IF(E24="","",IF(VLOOKUP($A24, 'Ex Ante LI &amp; Eligibility Stats'!$A$6:$N$16,F$4,FALSE)="N/A",0,VLOOKUP($A24, 'Ex Ante LI &amp; Eligibility Stats'!$A$6:$N$16,F$4,FALSE)*E24/1000))</f>
        <v>0</v>
      </c>
      <c r="G24" s="68">
        <f>IF(E24="","",IF(VLOOKUP($A24, 'Ex Post LI &amp; Eligibility Stats'!$A$6:$N$16,G$4,FALSE)="N/A",0,VLOOKUP($A24,'Ex Post LI &amp; Eligibility Stats'!$A$6:$N$16,G$4,FALSE)*E24/1000))</f>
        <v>0</v>
      </c>
      <c r="H24" s="554">
        <v>0</v>
      </c>
      <c r="I24" s="67">
        <f>IF(H24="","",IF(VLOOKUP($A24, 'Ex Ante LI &amp; Eligibility Stats'!$A$6:$N$16,I$4,FALSE)="N/A",0,VLOOKUP($A24, 'Ex Ante LI &amp; Eligibility Stats'!$A$6:$N$16,I$4,FALSE)*H24/1000))</f>
        <v>0</v>
      </c>
      <c r="J24" s="68">
        <f>IF(H24="","",IF(VLOOKUP($A24, 'Ex Post LI &amp; Eligibility Stats'!$A$6:$N$16,J$4,FALSE)="N/A",0,VLOOKUP($A24,'Ex Post LI &amp; Eligibility Stats'!$A$6:$N$16,J$4,FALSE)*H24/1000))</f>
        <v>0</v>
      </c>
      <c r="K24" s="554">
        <v>0</v>
      </c>
      <c r="L24" s="67">
        <f>IF(K24="","",IF(VLOOKUP($A24, 'Ex Ante LI &amp; Eligibility Stats'!$A$6:$N$16,L$4,FALSE)="N/A",0,VLOOKUP($A24, 'Ex Ante LI &amp; Eligibility Stats'!$A$6:$N$16,L$4,FALSE)*K24/1000))</f>
        <v>0</v>
      </c>
      <c r="M24" s="68">
        <f>IF(K24="","",IF(VLOOKUP($A24, 'Ex Post LI &amp; Eligibility Stats'!$A$6:$N$16,M$4,FALSE)="N/A",0,VLOOKUP($A24,'Ex Post LI &amp; Eligibility Stats'!$A$6:$N$16,M$4,FALSE)*K24/1000))</f>
        <v>0</v>
      </c>
      <c r="N24" s="554">
        <v>229</v>
      </c>
      <c r="O24" s="74">
        <f>IF(N24="","",IF(VLOOKUP($A24, 'Ex Ante LI &amp; Eligibility Stats'!$A$6:$N$16,O$4,FALSE)="N/A",0,VLOOKUP($A24, 'Ex Ante LI &amp; Eligibility Stats'!$A$6:$N$16,O$4,FALSE)*N24/1000))</f>
        <v>8.8393999999999995</v>
      </c>
      <c r="P24" s="76">
        <f>IF(N24="","",IF(VLOOKUP($A24, 'Ex Post LI &amp; Eligibility Stats'!$A$6:$N$16,P$4,FALSE)="N/A",0,VLOOKUP($A24,'Ex Post LI &amp; Eligibility Stats'!$A$6:$N$16,P$4,FALSE)*N24/1000))</f>
        <v>13.488100000000001</v>
      </c>
      <c r="Q24" s="557">
        <v>334</v>
      </c>
      <c r="R24" s="74">
        <f>IF(Q24="","",IF(VLOOKUP($A24, 'Ex Ante LI &amp; Eligibility Stats'!$A$6:$N$16,R$4,FALSE)="N/A",0,VLOOKUP($A24, 'Ex Ante LI &amp; Eligibility Stats'!$A$6:$N$16,R$4,FALSE)*Q24/1000))</f>
        <v>10.5878</v>
      </c>
      <c r="S24" s="76">
        <f>IF(Q24="","",IF(VLOOKUP($A24, 'Ex Post LI &amp; Eligibility Stats'!$A$6:$N$16,S$4,FALSE)="N/A",0,VLOOKUP($A24,'Ex Post LI &amp; Eligibility Stats'!$A$6:$N$16,S$4,FALSE)*Q24/1000))</f>
        <v>19.672599999999999</v>
      </c>
      <c r="T24" s="294">
        <v>603881</v>
      </c>
      <c r="U24" s="39"/>
      <c r="V24" s="39"/>
      <c r="W24" s="39"/>
      <c r="X24" s="39"/>
      <c r="Y24" s="39"/>
      <c r="Z24" s="39"/>
      <c r="AA24" s="39"/>
      <c r="AB24" s="39"/>
      <c r="AC24" s="39"/>
    </row>
    <row r="25" spans="1:36" ht="13.5" customHeight="1">
      <c r="A25" s="556" t="s">
        <v>33</v>
      </c>
      <c r="B25" s="554">
        <v>1598</v>
      </c>
      <c r="C25" s="67">
        <f>IF(B25="","",IF(VLOOKUP($A25, 'Ex Ante LI &amp; Eligibility Stats'!$A$6:$N$16,C$4,FALSE)="N/A",0,VLOOKUP($A25, 'Ex Ante LI &amp; Eligibility Stats'!$A$6:$N$16,C$4,FALSE)*B25/1000))</f>
        <v>3.1041780890399999</v>
      </c>
      <c r="D25" s="68">
        <f>IF(B25="","",IF(VLOOKUP($A25, 'Ex Post LI &amp; Eligibility Stats'!$A$6:$N$16,D$4,FALSE)="N/A",0,VLOOKUP($A25,'Ex Post LI &amp; Eligibility Stats'!$A$6:$N$16,D$4,FALSE)*B25/1000))</f>
        <v>6.4718999999999998</v>
      </c>
      <c r="E25" s="554">
        <v>1446</v>
      </c>
      <c r="F25" s="67">
        <f>IF(E25="","",IF(VLOOKUP($A25, 'Ex Ante LI &amp; Eligibility Stats'!$A$6:$N$16,F$4,FALSE)="N/A",0,VLOOKUP($A25, 'Ex Ante LI &amp; Eligibility Stats'!$A$6:$N$16,F$4,FALSE)*E25/1000))</f>
        <v>3.1335275200799999</v>
      </c>
      <c r="G25" s="68">
        <f>IF(E25="","",IF(VLOOKUP($A25, 'Ex Post LI &amp; Eligibility Stats'!$A$6:$N$16,G$4,FALSE)="N/A",0,VLOOKUP($A25,'Ex Post LI &amp; Eligibility Stats'!$A$6:$N$16,G$4,FALSE)*E25/1000))</f>
        <v>5.8563000000000001</v>
      </c>
      <c r="H25" s="554">
        <v>1554</v>
      </c>
      <c r="I25" s="67">
        <f>IF(H25="","",IF(VLOOKUP($A25, 'Ex Ante LI &amp; Eligibility Stats'!$A$6:$N$16,I$4,FALSE)="N/A",0,VLOOKUP($A25, 'Ex Ante LI &amp; Eligibility Stats'!$A$6:$N$16,I$4,FALSE)*H25/1000))</f>
        <v>3.0140714847599996</v>
      </c>
      <c r="J25" s="68">
        <f>IF(H25="","",IF(VLOOKUP($A25, 'Ex Post LI &amp; Eligibility Stats'!$A$6:$N$16,J$4,FALSE)="N/A",0,VLOOKUP($A25,'Ex Post LI &amp; Eligibility Stats'!$A$6:$N$16,J$4,FALSE)*H25/1000))</f>
        <v>6.2936999999999994</v>
      </c>
      <c r="K25" s="554">
        <v>1469</v>
      </c>
      <c r="L25" s="67">
        <f>IF(K25="","",IF(VLOOKUP($A25, 'Ex Ante LI &amp; Eligibility Stats'!$A$6:$N$16,L$4,FALSE)="N/A",0,VLOOKUP($A25, 'Ex Ante LI &amp; Eligibility Stats'!$A$6:$N$16,L$4,FALSE)*K25/1000))</f>
        <v>3.1884080316399999</v>
      </c>
      <c r="M25" s="68">
        <f>IF(K25="","",IF(VLOOKUP($A25, 'Ex Post LI &amp; Eligibility Stats'!$A$6:$N$16,M$4,FALSE)="N/A",0,VLOOKUP($A25,'Ex Post LI &amp; Eligibility Stats'!$A$6:$N$16,M$4,FALSE)*K25/1000))</f>
        <v>5.9494499999999997</v>
      </c>
      <c r="N25" s="554">
        <v>1451</v>
      </c>
      <c r="O25" s="67">
        <f>IF(N25="","",IF(VLOOKUP($A25, 'Ex Ante LI &amp; Eligibility Stats'!$A$6:$N$16,O$4,FALSE)="N/A",0,VLOOKUP($A25, 'Ex Ante LI &amp; Eligibility Stats'!$A$6:$N$16,O$4,FALSE)*N25/1000))</f>
        <v>4.5697178776000005</v>
      </c>
      <c r="P25" s="163">
        <f>IF(N25="","",IF(VLOOKUP($A25, 'Ex Post LI &amp; Eligibility Stats'!$A$6:$N$16,P$4,FALSE)="N/A",0,VLOOKUP($A25,'Ex Post LI &amp; Eligibility Stats'!$A$6:$N$16,P$4,FALSE)*N25/1000))</f>
        <v>5.8765499999999999</v>
      </c>
      <c r="Q25" s="555">
        <v>1460</v>
      </c>
      <c r="R25" s="67">
        <f>IF(Q25="","",IF(VLOOKUP($A25, 'Ex Ante LI &amp; Eligibility Stats'!$A$6:$N$16,R$4,FALSE)="N/A",0,VLOOKUP($A25, 'Ex Ante LI &amp; Eligibility Stats'!$A$6:$N$16,R$4,FALSE)*Q25/1000))</f>
        <v>5.0424926367999996</v>
      </c>
      <c r="S25" s="163">
        <f>IF(Q25="","",IF(VLOOKUP($A25, 'Ex Post LI &amp; Eligibility Stats'!$A$6:$N$16,S$4,FALSE)="N/A",0,VLOOKUP($A25,'Ex Post LI &amp; Eligibility Stats'!$A$6:$N$16,S$4,FALSE)*Q25/1000))</f>
        <v>5.9130000000000003</v>
      </c>
      <c r="T25" s="294">
        <v>7299</v>
      </c>
      <c r="U25" s="39"/>
      <c r="V25" s="39"/>
      <c r="W25" s="39"/>
      <c r="X25" s="39"/>
      <c r="Y25" s="39"/>
      <c r="Z25" s="39"/>
      <c r="AA25" s="39"/>
      <c r="AB25" s="39"/>
      <c r="AC25" s="39"/>
    </row>
    <row r="26" spans="1:36" ht="13.5" customHeight="1">
      <c r="A26" s="556" t="s">
        <v>34</v>
      </c>
      <c r="B26" s="554">
        <v>17678</v>
      </c>
      <c r="C26" s="67">
        <f>IF(B26="","",IF(VLOOKUP($A26, 'Ex Ante LI &amp; Eligibility Stats'!$A$6:$N$16,C$4,FALSE)="N/A",0,VLOOKUP($A26, 'Ex Ante LI &amp; Eligibility Stats'!$A$6:$N$16,C$4,FALSE)*B26/1000))</f>
        <v>3.2752563768480005</v>
      </c>
      <c r="D26" s="68">
        <f>IF(B26="","",IF(VLOOKUP($A26, 'Ex Post LI &amp; Eligibility Stats'!$A$6:$N$16,D$4,FALSE)="N/A",0,VLOOKUP($A26,'Ex Post LI &amp; Eligibility Stats'!$A$6:$N$16,D$4,FALSE)*B26/1000))</f>
        <v>5.8337400000000006</v>
      </c>
      <c r="E26" s="554">
        <v>17520</v>
      </c>
      <c r="F26" s="67">
        <f>IF(E26="","",IF(VLOOKUP($A26, 'Ex Ante LI &amp; Eligibility Stats'!$A$6:$N$16,F$4,FALSE)="N/A",0,VLOOKUP($A26, 'Ex Ante LI &amp; Eligibility Stats'!$A$6:$N$16,F$4,FALSE)*E26/1000))</f>
        <v>3.2967481761599999</v>
      </c>
      <c r="G26" s="68">
        <f>IF(E26="","",IF(VLOOKUP($A26, 'Ex Post LI &amp; Eligibility Stats'!$A$6:$N$16,G$4,FALSE)="N/A",0,VLOOKUP($A26,'Ex Post LI &amp; Eligibility Stats'!$A$6:$N$16,G$4,FALSE)*E26/1000))</f>
        <v>5.7816000000000001</v>
      </c>
      <c r="H26" s="554">
        <v>17343</v>
      </c>
      <c r="I26" s="67">
        <f>IF(H26="","",IF(VLOOKUP($A26, 'Ex Ante LI &amp; Eligibility Stats'!$A$6:$N$16,I$4,FALSE)="N/A",0,VLOOKUP($A26, 'Ex Ante LI &amp; Eligibility Stats'!$A$6:$N$16,I$4,FALSE)*H26/1000))</f>
        <v>3.1304914512300002</v>
      </c>
      <c r="J26" s="68">
        <f>IF(H26="","",IF(VLOOKUP($A26, 'Ex Post LI &amp; Eligibility Stats'!$A$6:$N$16,J$4,FALSE)="N/A",0,VLOOKUP($A26,'Ex Post LI &amp; Eligibility Stats'!$A$6:$N$16,J$4,FALSE)*H26/1000))</f>
        <v>5.7231900000000007</v>
      </c>
      <c r="K26" s="554">
        <v>17385</v>
      </c>
      <c r="L26" s="67">
        <f>IF(K26="","",IF(VLOOKUP($A26, 'Ex Ante LI &amp; Eligibility Stats'!$A$6:$N$16,L$4,FALSE)="N/A",0,VLOOKUP($A26, 'Ex Ante LI &amp; Eligibility Stats'!$A$6:$N$16,L$4,FALSE)*K26/1000))</f>
        <v>3.5587320309599999</v>
      </c>
      <c r="M26" s="68">
        <f>IF(K26="","",IF(VLOOKUP($A26, 'Ex Post LI &amp; Eligibility Stats'!$A$6:$N$16,M$4,FALSE)="N/A",0,VLOOKUP($A26,'Ex Post LI &amp; Eligibility Stats'!$A$6:$N$16,M$4,FALSE)*K26/1000))</f>
        <v>5.73705</v>
      </c>
      <c r="N26" s="554">
        <v>17215</v>
      </c>
      <c r="O26" s="67">
        <f>IF(N26="","",IF(VLOOKUP($A26, 'Ex Ante LI &amp; Eligibility Stats'!$A$6:$N$16,O$4,FALSE)="N/A",0,VLOOKUP($A26, 'Ex Ante LI &amp; Eligibility Stats'!$A$6:$N$16,O$4,FALSE)*N26/1000))</f>
        <v>4.8502215483699995</v>
      </c>
      <c r="P26" s="68">
        <f>IF(N26="","",IF(VLOOKUP($A26, 'Ex Post LI &amp; Eligibility Stats'!$A$6:$N$16,P$4,FALSE)="N/A",0,VLOOKUP($A26,'Ex Post LI &amp; Eligibility Stats'!$A$6:$N$16,P$4,FALSE)*N26/1000))</f>
        <v>5.6809500000000002</v>
      </c>
      <c r="Q26" s="37">
        <v>17092</v>
      </c>
      <c r="R26" s="67">
        <f>IF(Q26="","",IF(VLOOKUP($A26, 'Ex Ante LI &amp; Eligibility Stats'!$A$6:$N$16,R$4,FALSE)="N/A",0,VLOOKUP($A26, 'Ex Ante LI &amp; Eligibility Stats'!$A$6:$N$16,R$4,FALSE)*Q26/1000))</f>
        <v>5.3878630289279998</v>
      </c>
      <c r="S26" s="68">
        <f>IF(Q26="","",IF(VLOOKUP($A26, 'Ex Post LI &amp; Eligibility Stats'!$A$6:$N$16,S$4,FALSE)="N/A",0,VLOOKUP($A26,'Ex Post LI &amp; Eligibility Stats'!$A$6:$N$16,S$4,FALSE)*Q26/1000))</f>
        <v>5.6403600000000003</v>
      </c>
      <c r="T26" s="294">
        <v>95833</v>
      </c>
      <c r="U26" s="39"/>
      <c r="V26" s="39"/>
      <c r="W26" s="39"/>
      <c r="X26" s="39"/>
      <c r="Y26" s="39"/>
      <c r="Z26" s="39"/>
      <c r="AA26" s="39"/>
      <c r="AB26" s="39"/>
      <c r="AC26" s="39"/>
    </row>
    <row r="27" spans="1:36" ht="13.5" customHeight="1">
      <c r="A27" s="556" t="s">
        <v>35</v>
      </c>
      <c r="B27" s="554">
        <v>95365</v>
      </c>
      <c r="C27" s="67">
        <f>IF(B27="","",IF(VLOOKUP($A27, 'Ex Ante LI &amp; Eligibility Stats'!$A$6:$N$16,C$4,FALSE)="N/A",0,VLOOKUP($A27, 'Ex Ante LI &amp; Eligibility Stats'!$A$6:$N$16,C$4,FALSE)*B27/1000))</f>
        <v>1.41506249016</v>
      </c>
      <c r="D27" s="68">
        <f>IF(B27="","",IF(VLOOKUP($A27, 'Ex Post LI &amp; Eligibility Stats'!$A$6:$N$16,D$4,FALSE)="N/A",0,VLOOKUP($A27,'Ex Post LI &amp; Eligibility Stats'!$A$6:$N$16,D$4,FALSE)*B27/1000))</f>
        <v>1.9073</v>
      </c>
      <c r="E27" s="554">
        <v>93985</v>
      </c>
      <c r="F27" s="67">
        <f>IF(E27="","",IF(VLOOKUP($A27, 'Ex Ante LI &amp; Eligibility Stats'!$A$6:$N$16,F$4,FALSE)="N/A",0,VLOOKUP($A27, 'Ex Ante LI &amp; Eligibility Stats'!$A$6:$N$16,F$4,FALSE)*E27/1000))</f>
        <v>1.3714283681200001</v>
      </c>
      <c r="G27" s="68">
        <f>IF(E27="","",IF(VLOOKUP($A27, 'Ex Post LI &amp; Eligibility Stats'!$A$6:$N$16,G$4,FALSE)="N/A",0,VLOOKUP($A27,'Ex Post LI &amp; Eligibility Stats'!$A$6:$N$16,G$4,FALSE)*E27/1000))</f>
        <v>1.8797000000000001</v>
      </c>
      <c r="H27" s="554">
        <v>93236</v>
      </c>
      <c r="I27" s="67">
        <f>IF(H27="","",IF(VLOOKUP($A27, 'Ex Ante LI &amp; Eligibility Stats'!$A$6:$N$16,I$4,FALSE)="N/A",0,VLOOKUP($A27, 'Ex Ante LI &amp; Eligibility Stats'!$A$6:$N$16,I$4,FALSE)*H27/1000))</f>
        <v>1.1334441323919997</v>
      </c>
      <c r="J27" s="68">
        <f>IF(H27="","",IF(VLOOKUP($A27, 'Ex Post LI &amp; Eligibility Stats'!$A$6:$N$16,J$4,FALSE)="N/A",0,VLOOKUP($A27,'Ex Post LI &amp; Eligibility Stats'!$A$6:$N$16,J$4,FALSE)*H27/1000))</f>
        <v>1.8647199999999999</v>
      </c>
      <c r="K27" s="554">
        <v>92393</v>
      </c>
      <c r="L27" s="67">
        <f>IF(K27="","",IF(VLOOKUP($A27, 'Ex Ante LI &amp; Eligibility Stats'!$A$6:$N$16,L$4,FALSE)="N/A",0,VLOOKUP($A27, 'Ex Ante LI &amp; Eligibility Stats'!$A$6:$N$16,L$4,FALSE)*K27/1000))</f>
        <v>1.2254863386920001</v>
      </c>
      <c r="M27" s="68">
        <f>IF(K27="","",IF(VLOOKUP($A27, 'Ex Post LI &amp; Eligibility Stats'!$A$6:$N$16,M$4,FALSE)="N/A",0,VLOOKUP($A27,'Ex Post LI &amp; Eligibility Stats'!$A$6:$N$16,M$4,FALSE)*K27/1000))</f>
        <v>1.8478600000000001</v>
      </c>
      <c r="N27" s="554">
        <v>91494</v>
      </c>
      <c r="O27" s="67">
        <f>IF(N27="","",IF(VLOOKUP($A27, 'Ex Ante LI &amp; Eligibility Stats'!$A$6:$N$16,O$4,FALSE)="N/A",0,VLOOKUP($A27, 'Ex Ante LI &amp; Eligibility Stats'!$A$6:$N$16,O$4,FALSE)*N27/1000))</f>
        <v>1.8642561256799999</v>
      </c>
      <c r="P27" s="68">
        <f>IF(N27="","",IF(VLOOKUP($A27, 'Ex Post LI &amp; Eligibility Stats'!$A$6:$N$16,P$4,FALSE)="N/A",0,VLOOKUP($A27,'Ex Post LI &amp; Eligibility Stats'!$A$6:$N$16,P$4,FALSE)*N27/1000))</f>
        <v>1.8298800000000002</v>
      </c>
      <c r="Q27" s="37">
        <v>90722</v>
      </c>
      <c r="R27" s="67">
        <f>IF(Q27="","",IF(VLOOKUP($A27, 'Ex Ante LI &amp; Eligibility Stats'!$A$6:$N$16,R$4,FALSE)="N/A",0,VLOOKUP($A27, 'Ex Ante LI &amp; Eligibility Stats'!$A$6:$N$16,R$4,FALSE)*Q27/1000))</f>
        <v>2.1035209354559998</v>
      </c>
      <c r="S27" s="68">
        <f>IF(Q27="","",IF(VLOOKUP($A27, 'Ex Post LI &amp; Eligibility Stats'!$A$6:$N$16,S$4,FALSE)="N/A",0,VLOOKUP($A27,'Ex Post LI &amp; Eligibility Stats'!$A$6:$N$16,S$4,FALSE)*Q27/1000))</f>
        <v>1.8144400000000001</v>
      </c>
      <c r="T27" s="294">
        <v>315414</v>
      </c>
      <c r="U27" s="39"/>
      <c r="V27" s="39"/>
      <c r="W27" s="39"/>
      <c r="X27" s="39"/>
      <c r="Y27" s="39"/>
      <c r="Z27" s="39"/>
      <c r="AA27" s="39"/>
      <c r="AB27" s="39"/>
      <c r="AC27" s="39"/>
    </row>
    <row r="28" spans="1:36" ht="14.85" customHeight="1">
      <c r="A28" s="73" t="s">
        <v>36</v>
      </c>
      <c r="B28" s="109">
        <v>48079</v>
      </c>
      <c r="C28" s="69">
        <f>IF(B28="","",IF(VLOOKUP($A28, 'Ex Ante LI &amp; Eligibility Stats'!$A$6:$N$16,C$4,FALSE)="N/A",0,VLOOKUP($A28, 'Ex Ante LI &amp; Eligibility Stats'!$A$6:$N$16,C$4,FALSE)*B28/1000))</f>
        <v>2.4039500000000005</v>
      </c>
      <c r="D28" s="70">
        <f>IF(B28="","",IF(VLOOKUP($A28, 'Ex Post LI &amp; Eligibility Stats'!$A$6:$N$16,D$4,FALSE)="N/A",0,VLOOKUP($A28,'Ex Post LI &amp; Eligibility Stats'!$A$6:$N$16,D$4,FALSE)*B28/1000))</f>
        <v>4.3271099999999993</v>
      </c>
      <c r="E28" s="109">
        <v>48147</v>
      </c>
      <c r="F28" s="69">
        <f>IF(E28="","",IF(VLOOKUP($A28, 'Ex Ante LI &amp; Eligibility Stats'!$A$6:$N$16,F$4,FALSE)="N/A",0,VLOOKUP($A28, 'Ex Ante LI &amp; Eligibility Stats'!$A$6:$N$16,F$4,FALSE)*E28/1000))</f>
        <v>2.4073500000000001</v>
      </c>
      <c r="G28" s="70">
        <f>IF(E28="","",IF(VLOOKUP($A28, 'Ex Post LI &amp; Eligibility Stats'!$A$6:$N$16,G$4,FALSE)="N/A",0,VLOOKUP($A28,'Ex Post LI &amp; Eligibility Stats'!$A$6:$N$16,G$4,FALSE)*E28/1000))</f>
        <v>4.3332299999999995</v>
      </c>
      <c r="H28" s="109">
        <v>46858</v>
      </c>
      <c r="I28" s="69">
        <f>IF(H28="","",IF(VLOOKUP($A28, 'Ex Ante LI &amp; Eligibility Stats'!$A$6:$N$16,I$4,FALSE)="N/A",0,VLOOKUP($A28, 'Ex Ante LI &amp; Eligibility Stats'!$A$6:$N$16,I$4,FALSE)*H28/1000))</f>
        <v>0.93715999999999999</v>
      </c>
      <c r="J28" s="70">
        <f>IF(H28="","",IF(VLOOKUP($A28, 'Ex Post LI &amp; Eligibility Stats'!$A$6:$N$16,J$4,FALSE)="N/A",0,VLOOKUP($A28,'Ex Post LI &amp; Eligibility Stats'!$A$6:$N$16,J$4,FALSE)*H28/1000))</f>
        <v>4.2172200000000002</v>
      </c>
      <c r="K28" s="109">
        <v>46955</v>
      </c>
      <c r="L28" s="69">
        <f>IF(K28="","",IF(VLOOKUP($A28, 'Ex Ante LI &amp; Eligibility Stats'!$A$6:$N$16,L$4,FALSE)="N/A",0,VLOOKUP($A28, 'Ex Ante LI &amp; Eligibility Stats'!$A$6:$N$16,L$4,FALSE)*K28/1000))</f>
        <v>1.40865</v>
      </c>
      <c r="M28" s="70">
        <f>IF(K28="","",IF(VLOOKUP($A28, 'Ex Post LI &amp; Eligibility Stats'!$A$6:$N$16,M$4,FALSE)="N/A",0,VLOOKUP($A28,'Ex Post LI &amp; Eligibility Stats'!$A$6:$N$16,M$4,FALSE)*K28/1000))</f>
        <v>4.2259500000000001</v>
      </c>
      <c r="N28" s="109">
        <v>46998</v>
      </c>
      <c r="O28" s="69">
        <f>IF(N28="","",IF(VLOOKUP($A28, 'Ex Ante LI &amp; Eligibility Stats'!$A$6:$N$16,O$4,FALSE)="N/A",0,VLOOKUP($A28, 'Ex Ante LI &amp; Eligibility Stats'!$A$6:$N$16,O$4,FALSE)*N28/1000))</f>
        <v>3.7598400000000001</v>
      </c>
      <c r="P28" s="70">
        <f>IF(N28="","",IF(VLOOKUP($A28, 'Ex Post LI &amp; Eligibility Stats'!$A$6:$N$16,P$4,FALSE)="N/A",0,VLOOKUP($A28,'Ex Post LI &amp; Eligibility Stats'!$A$6:$N$16,P$4,FALSE)*N28/1000))</f>
        <v>4.2298200000000001</v>
      </c>
      <c r="Q28" s="80">
        <v>46320</v>
      </c>
      <c r="R28" s="69">
        <f>IF(Q28="","",IF(VLOOKUP($A28, 'Ex Ante LI &amp; Eligibility Stats'!$A$6:$N$16,R$4,FALSE)="N/A",0,VLOOKUP($A28, 'Ex Ante LI &amp; Eligibility Stats'!$A$6:$N$16,R$4,FALSE)*Q28/1000))</f>
        <v>5.5583999999999998</v>
      </c>
      <c r="S28" s="70">
        <f>IF(Q28="","",IF(VLOOKUP($A28, 'Ex Post LI &amp; Eligibility Stats'!$A$6:$N$16,S$4,FALSE)="N/A",0,VLOOKUP($A28,'Ex Post LI &amp; Eligibility Stats'!$A$6:$N$16,S$4,FALSE)*Q28/1000))</f>
        <v>4.1688000000000001</v>
      </c>
      <c r="T28" s="230" t="s">
        <v>19</v>
      </c>
    </row>
    <row r="29" spans="1:36" ht="14.1" customHeight="1" thickBot="1">
      <c r="A29" s="135" t="s">
        <v>37</v>
      </c>
      <c r="B29" s="158">
        <f t="shared" ref="B29:M29" si="6">IF(B23="","",SUM(B23:B28))</f>
        <v>162720</v>
      </c>
      <c r="C29" s="159">
        <f t="shared" si="6"/>
        <v>10.198446956048</v>
      </c>
      <c r="D29" s="160">
        <f t="shared" si="6"/>
        <v>18.540050000000001</v>
      </c>
      <c r="E29" s="158">
        <f t="shared" ref="E29:G29" si="7">IF(E23="","",SUM(E23:E28))</f>
        <v>161098</v>
      </c>
      <c r="F29" s="159">
        <f t="shared" si="7"/>
        <v>10.20905406436</v>
      </c>
      <c r="G29" s="160">
        <f t="shared" si="7"/>
        <v>17.850829999999998</v>
      </c>
      <c r="H29" s="158">
        <f t="shared" ref="H29:J29" si="8">IF(H23="","",SUM(H23:H28))</f>
        <v>158991</v>
      </c>
      <c r="I29" s="159">
        <f t="shared" si="8"/>
        <v>8.2151670683819997</v>
      </c>
      <c r="J29" s="160">
        <f t="shared" si="8"/>
        <v>18.09883</v>
      </c>
      <c r="K29" s="158">
        <f t="shared" si="6"/>
        <v>158202</v>
      </c>
      <c r="L29" s="159">
        <f t="shared" si="6"/>
        <v>9.3812764012920002</v>
      </c>
      <c r="M29" s="160">
        <f t="shared" si="6"/>
        <v>17.76031</v>
      </c>
      <c r="N29" s="158">
        <f t="shared" ref="N29:S29" si="9">IF(N23="","",SUM(N23:N28))</f>
        <v>157387</v>
      </c>
      <c r="O29" s="159">
        <f t="shared" si="9"/>
        <v>23.883435551649999</v>
      </c>
      <c r="P29" s="160">
        <f t="shared" si="9"/>
        <v>31.1053</v>
      </c>
      <c r="Q29" s="158">
        <f t="shared" si="9"/>
        <v>155928</v>
      </c>
      <c r="R29" s="161">
        <f t="shared" si="9"/>
        <v>28.680076601183998</v>
      </c>
      <c r="S29" s="161">
        <f t="shared" si="9"/>
        <v>37.209199999999996</v>
      </c>
      <c r="T29" s="426"/>
      <c r="U29" s="39"/>
      <c r="V29" s="39"/>
      <c r="W29" s="39"/>
      <c r="X29" s="39"/>
      <c r="Y29" s="39"/>
      <c r="Z29" s="39"/>
      <c r="AA29" s="39"/>
      <c r="AB29" s="39"/>
      <c r="AC29" s="39"/>
    </row>
    <row r="30" spans="1:36" s="43" customFormat="1" ht="14.25" thickTop="1" thickBot="1">
      <c r="A30" s="138" t="s">
        <v>38</v>
      </c>
      <c r="B30" s="188">
        <f t="shared" ref="B30:M30" si="10">IFERROR(B21+B29,"")</f>
        <v>237399</v>
      </c>
      <c r="C30" s="189">
        <f t="shared" si="10"/>
        <v>155.10661821604799</v>
      </c>
      <c r="D30" s="144">
        <f t="shared" si="10"/>
        <v>156.51474999999999</v>
      </c>
      <c r="E30" s="188">
        <f t="shared" ref="E30:J30" si="11">IFERROR(E21+E29,"")</f>
        <v>234942</v>
      </c>
      <c r="F30" s="189">
        <f t="shared" si="11"/>
        <v>167.48251634436002</v>
      </c>
      <c r="G30" s="144">
        <f t="shared" si="11"/>
        <v>157.55742999999998</v>
      </c>
      <c r="H30" s="188">
        <f t="shared" si="11"/>
        <v>232137</v>
      </c>
      <c r="I30" s="189">
        <f t="shared" si="11"/>
        <v>177.100386828382</v>
      </c>
      <c r="J30" s="144">
        <f t="shared" si="11"/>
        <v>158.96002999999999</v>
      </c>
      <c r="K30" s="188">
        <f t="shared" si="10"/>
        <v>230710</v>
      </c>
      <c r="L30" s="189">
        <f t="shared" si="10"/>
        <v>183.78535160129201</v>
      </c>
      <c r="M30" s="144">
        <f t="shared" si="10"/>
        <v>158.62151</v>
      </c>
      <c r="N30" s="188">
        <f t="shared" ref="N30:S30" si="12">IFERROR(N21+N29,"")</f>
        <v>226816</v>
      </c>
      <c r="O30" s="189">
        <f t="shared" si="12"/>
        <v>235.61249171828797</v>
      </c>
      <c r="P30" s="144">
        <f t="shared" si="12"/>
        <v>205.52599000000001</v>
      </c>
      <c r="Q30" s="141">
        <f t="shared" si="12"/>
        <v>224289</v>
      </c>
      <c r="R30" s="164">
        <f t="shared" si="12"/>
        <v>249.31175454922402</v>
      </c>
      <c r="S30" s="165">
        <f t="shared" si="12"/>
        <v>211.29881</v>
      </c>
      <c r="T30" s="271"/>
      <c r="U30" s="134"/>
      <c r="V30" s="134"/>
      <c r="W30" s="134"/>
      <c r="X30" s="134"/>
      <c r="Y30" s="134"/>
      <c r="Z30" s="134"/>
      <c r="AA30" s="134"/>
      <c r="AB30" s="134"/>
      <c r="AC30" s="134"/>
    </row>
    <row r="31" spans="1:36" ht="13.5" thickTop="1">
      <c r="A31" s="556"/>
      <c r="Q31" s="46"/>
      <c r="R31" s="47"/>
      <c r="S31" s="47"/>
      <c r="T31" s="184"/>
    </row>
    <row r="32" spans="1:36" ht="12.75" hidden="1" customHeight="1">
      <c r="A32" s="556"/>
      <c r="C32" s="10">
        <f>C4+6</f>
        <v>8</v>
      </c>
      <c r="D32" s="10">
        <f>D4+6</f>
        <v>8</v>
      </c>
      <c r="F32" s="10">
        <f>F4+6</f>
        <v>9</v>
      </c>
      <c r="G32" s="10">
        <f>G4+6</f>
        <v>9</v>
      </c>
      <c r="I32" s="10">
        <f>I4+6</f>
        <v>10</v>
      </c>
      <c r="J32" s="10">
        <f>J4+6</f>
        <v>10</v>
      </c>
      <c r="L32" s="10">
        <f>L4+6</f>
        <v>11</v>
      </c>
      <c r="M32" s="10">
        <f>M4+6</f>
        <v>11</v>
      </c>
      <c r="O32" s="35">
        <f>O4+6</f>
        <v>12</v>
      </c>
      <c r="P32" s="35">
        <f>P4+6</f>
        <v>12</v>
      </c>
      <c r="R32" s="35">
        <f>R4+6</f>
        <v>13</v>
      </c>
      <c r="S32" s="35">
        <f>S4+6</f>
        <v>13</v>
      </c>
      <c r="T32" s="184"/>
    </row>
    <row r="33" spans="1:20" ht="11.25" customHeight="1">
      <c r="A33" s="288"/>
      <c r="B33" s="687" t="s">
        <v>39</v>
      </c>
      <c r="C33" s="688"/>
      <c r="D33" s="689"/>
      <c r="E33" s="687" t="s">
        <v>40</v>
      </c>
      <c r="F33" s="688"/>
      <c r="G33" s="689"/>
      <c r="H33" s="687" t="s">
        <v>41</v>
      </c>
      <c r="I33" s="688"/>
      <c r="J33" s="689"/>
      <c r="K33" s="687" t="s">
        <v>42</v>
      </c>
      <c r="L33" s="688"/>
      <c r="M33" s="689"/>
      <c r="N33" s="687" t="s">
        <v>43</v>
      </c>
      <c r="O33" s="688"/>
      <c r="P33" s="689"/>
      <c r="Q33" s="687" t="s">
        <v>44</v>
      </c>
      <c r="R33" s="688"/>
      <c r="S33" s="688"/>
      <c r="T33" s="340"/>
    </row>
    <row r="34" spans="1:20" s="36" customFormat="1" ht="55.5" customHeight="1">
      <c r="A34" s="427" t="s">
        <v>45</v>
      </c>
      <c r="B34" s="290" t="s">
        <v>12</v>
      </c>
      <c r="C34" s="290" t="s">
        <v>13</v>
      </c>
      <c r="D34" s="290" t="s">
        <v>14</v>
      </c>
      <c r="E34" s="290" t="s">
        <v>12</v>
      </c>
      <c r="F34" s="290" t="s">
        <v>13</v>
      </c>
      <c r="G34" s="290" t="s">
        <v>14</v>
      </c>
      <c r="H34" s="290" t="s">
        <v>12</v>
      </c>
      <c r="I34" s="290" t="s">
        <v>13</v>
      </c>
      <c r="J34" s="290" t="s">
        <v>14</v>
      </c>
      <c r="K34" s="290" t="s">
        <v>12</v>
      </c>
      <c r="L34" s="290" t="s">
        <v>13</v>
      </c>
      <c r="M34" s="290" t="s">
        <v>14</v>
      </c>
      <c r="N34" s="290" t="s">
        <v>12</v>
      </c>
      <c r="O34" s="290" t="s">
        <v>13</v>
      </c>
      <c r="P34" s="290" t="s">
        <v>14</v>
      </c>
      <c r="Q34" s="290" t="s">
        <v>12</v>
      </c>
      <c r="R34" s="290" t="s">
        <v>13</v>
      </c>
      <c r="S34" s="290" t="s">
        <v>14</v>
      </c>
      <c r="T34" s="291" t="s">
        <v>15</v>
      </c>
    </row>
    <row r="35" spans="1:20" s="36" customFormat="1" ht="14.25">
      <c r="A35" s="535" t="s">
        <v>16</v>
      </c>
      <c r="B35" s="130"/>
      <c r="C35" s="130"/>
      <c r="D35" s="341"/>
      <c r="E35" s="130"/>
      <c r="F35" s="130"/>
      <c r="G35" s="341"/>
      <c r="H35" s="130"/>
      <c r="I35" s="130"/>
      <c r="J35" s="341"/>
      <c r="K35" s="130"/>
      <c r="L35" s="130"/>
      <c r="M35" s="132"/>
      <c r="N35" s="130"/>
      <c r="O35" s="130"/>
      <c r="P35" s="341"/>
      <c r="Q35" s="130"/>
      <c r="R35" s="130"/>
      <c r="S35" s="341"/>
      <c r="T35" s="341"/>
    </row>
    <row r="36" spans="1:20" s="36" customFormat="1" ht="15">
      <c r="A36" s="342" t="s">
        <v>17</v>
      </c>
      <c r="B36" s="130"/>
      <c r="C36" s="130"/>
      <c r="D36" s="132"/>
      <c r="E36" s="130"/>
      <c r="F36" s="130"/>
      <c r="G36" s="132"/>
      <c r="H36" s="130"/>
      <c r="I36" s="130"/>
      <c r="J36" s="132"/>
      <c r="K36" s="130"/>
      <c r="L36" s="130"/>
      <c r="M36" s="132"/>
      <c r="N36" s="130"/>
      <c r="O36" s="130"/>
      <c r="P36" s="132"/>
      <c r="Q36" s="130"/>
      <c r="R36" s="130"/>
      <c r="S36" s="132"/>
      <c r="T36" s="132"/>
    </row>
    <row r="37" spans="1:20" s="36" customFormat="1" ht="15" customHeight="1">
      <c r="A37" s="343" t="s">
        <v>18</v>
      </c>
      <c r="B37" s="553"/>
      <c r="C37" s="74"/>
      <c r="D37" s="76"/>
      <c r="E37" s="553"/>
      <c r="F37" s="74"/>
      <c r="G37" s="76"/>
      <c r="H37" s="553"/>
      <c r="I37" s="74"/>
      <c r="J37" s="76"/>
      <c r="K37" s="553"/>
      <c r="L37" s="74"/>
      <c r="M37" s="76"/>
      <c r="N37" s="553"/>
      <c r="O37" s="74"/>
      <c r="P37" s="76"/>
      <c r="Q37" s="553"/>
      <c r="R37" s="74"/>
      <c r="S37" s="76"/>
      <c r="T37" s="292" t="s">
        <v>19</v>
      </c>
    </row>
    <row r="38" spans="1:20" s="36" customFormat="1" ht="15">
      <c r="A38" s="343" t="s">
        <v>20</v>
      </c>
      <c r="B38" s="139"/>
      <c r="C38" s="75"/>
      <c r="D38" s="77"/>
      <c r="E38" s="139"/>
      <c r="F38" s="75"/>
      <c r="G38" s="77"/>
      <c r="H38" s="139"/>
      <c r="I38" s="75"/>
      <c r="J38" s="77"/>
      <c r="K38" s="139"/>
      <c r="L38" s="75"/>
      <c r="M38" s="77"/>
      <c r="N38" s="139"/>
      <c r="O38" s="75"/>
      <c r="P38" s="77"/>
      <c r="Q38" s="139"/>
      <c r="R38" s="75"/>
      <c r="S38" s="77"/>
      <c r="T38" s="292" t="s">
        <v>19</v>
      </c>
    </row>
    <row r="39" spans="1:20" s="36" customFormat="1" ht="15">
      <c r="A39" s="342" t="s">
        <v>21</v>
      </c>
      <c r="B39" s="130"/>
      <c r="C39" s="130"/>
      <c r="D39" s="132"/>
      <c r="E39" s="130"/>
      <c r="F39" s="130"/>
      <c r="G39" s="132"/>
      <c r="H39" s="130"/>
      <c r="I39" s="130"/>
      <c r="J39" s="132"/>
      <c r="K39" s="130"/>
      <c r="L39" s="130"/>
      <c r="M39" s="132"/>
      <c r="N39" s="130"/>
      <c r="O39" s="130"/>
      <c r="P39" s="132"/>
      <c r="Q39" s="130"/>
      <c r="R39" s="130"/>
      <c r="S39" s="132"/>
      <c r="T39" s="344"/>
    </row>
    <row r="40" spans="1:20" s="36" customFormat="1" ht="15">
      <c r="A40" s="343" t="s">
        <v>22</v>
      </c>
      <c r="B40" s="553"/>
      <c r="C40" s="74"/>
      <c r="D40" s="76"/>
      <c r="E40" s="553"/>
      <c r="F40" s="74"/>
      <c r="G40" s="76"/>
      <c r="H40" s="553"/>
      <c r="I40" s="74"/>
      <c r="J40" s="76"/>
      <c r="K40" s="553"/>
      <c r="L40" s="74"/>
      <c r="M40" s="76"/>
      <c r="N40" s="553"/>
      <c r="O40" s="74"/>
      <c r="P40" s="76"/>
      <c r="Q40" s="553"/>
      <c r="R40" s="74"/>
      <c r="S40" s="76"/>
      <c r="T40" s="292" t="s">
        <v>19</v>
      </c>
    </row>
    <row r="41" spans="1:20" s="36" customFormat="1" ht="15">
      <c r="A41" s="345" t="s">
        <v>20</v>
      </c>
      <c r="B41" s="139"/>
      <c r="C41" s="75"/>
      <c r="D41" s="77"/>
      <c r="E41" s="139"/>
      <c r="F41" s="75"/>
      <c r="G41" s="77"/>
      <c r="H41" s="139"/>
      <c r="I41" s="75"/>
      <c r="J41" s="77"/>
      <c r="K41" s="139"/>
      <c r="L41" s="75"/>
      <c r="M41" s="77"/>
      <c r="N41" s="139"/>
      <c r="O41" s="75"/>
      <c r="P41" s="77"/>
      <c r="Q41" s="139"/>
      <c r="R41" s="75"/>
      <c r="S41" s="77"/>
      <c r="T41" s="292" t="s">
        <v>19</v>
      </c>
    </row>
    <row r="42" spans="1:20" ht="14.1" customHeight="1">
      <c r="A42" s="535" t="s">
        <v>23</v>
      </c>
      <c r="B42" s="130"/>
      <c r="C42" s="130"/>
      <c r="D42" s="346"/>
      <c r="E42" s="130"/>
      <c r="F42" s="130"/>
      <c r="G42" s="132"/>
      <c r="H42" s="558"/>
      <c r="I42" s="130"/>
      <c r="J42" s="132"/>
      <c r="K42" s="558"/>
      <c r="L42" s="130"/>
      <c r="M42" s="346"/>
      <c r="N42" s="130"/>
      <c r="O42" s="130"/>
      <c r="P42" s="346"/>
      <c r="Q42" s="130"/>
      <c r="R42" s="130"/>
      <c r="S42" s="346"/>
      <c r="T42" s="346"/>
    </row>
    <row r="43" spans="1:20" ht="14.25" customHeight="1">
      <c r="A43" s="293" t="s">
        <v>46</v>
      </c>
      <c r="B43" s="554">
        <v>269</v>
      </c>
      <c r="C43" s="67">
        <f>IF(B43="","",IF(VLOOKUP($A43, 'Ex Ante LI &amp; Eligibility Stats'!$A$6:$N$16,C$32,FALSE)="N/A",0,VLOOKUP($A43, 'Ex Ante LI &amp; Eligibility Stats'!$A$6:$N$16,C$32,FALSE)*B43/1000))</f>
        <v>193.00691358000003</v>
      </c>
      <c r="D43" s="68">
        <f>IF(B43="","",IF(VLOOKUP($A43, 'Ex Post LI &amp; Eligibility Stats'!$A$6:$N$16,D$32,FALSE)="N/A",0,VLOOKUP($A43,'Ex Post LI &amp; Eligibility Stats'!$A$6:$N$16,D$32,FALSE)*B43/1000))</f>
        <v>155.29369999999997</v>
      </c>
      <c r="E43" s="554">
        <v>269</v>
      </c>
      <c r="F43" s="67">
        <f>IF(E43="","",IF(VLOOKUP($A43, 'Ex Ante LI &amp; Eligibility Stats'!$A$6:$N$16,F$32,FALSE)="N/A",0,VLOOKUP($A43, 'Ex Ante LI &amp; Eligibility Stats'!$A$6:$N$16,F$32,FALSE)*E43/1000))</f>
        <v>189.07543554000003</v>
      </c>
      <c r="G43" s="68">
        <f>IF(E43="","",IF(VLOOKUP($A43, 'Ex Post LI &amp; Eligibility Stats'!$A$6:$N$16,G$32,FALSE)="N/A",0,VLOOKUP($A43,'Ex Post LI &amp; Eligibility Stats'!$A$6:$N$16,G$32,FALSE)*E43/1000))</f>
        <v>155.29369999999997</v>
      </c>
      <c r="H43" s="37">
        <v>274</v>
      </c>
      <c r="I43" s="67">
        <f>IF(H43="","",IF(VLOOKUP($A43, 'Ex Ante LI &amp; Eligibility Stats'!$A$6:$N$16,I$32,FALSE)="N/A",0,VLOOKUP($A43, 'Ex Ante LI &amp; Eligibility Stats'!$A$6:$N$16,I$32,FALSE)*H43/1000))</f>
        <v>190.07393151999997</v>
      </c>
      <c r="J43" s="68">
        <f>IF(H43="","",IF(VLOOKUP($A43, 'Ex Post LI &amp; Eligibility Stats'!$A$6:$N$16,J$32,FALSE)="N/A",0,VLOOKUP($A43,'Ex Post LI &amp; Eligibility Stats'!$A$6:$N$16,J$32,FALSE)*H43/1000))</f>
        <v>158.18019999999999</v>
      </c>
      <c r="K43" s="555">
        <v>265</v>
      </c>
      <c r="L43" s="74">
        <f>IF(K43="","",IF(VLOOKUP($A43, 'Ex Ante LI &amp; Eligibility Stats'!$A$6:$N$16,L$32,FALSE)="N/A",0,VLOOKUP($A43, 'Ex Ante LI &amp; Eligibility Stats'!$A$6:$N$16,L$32,FALSE)*K43/1000))</f>
        <v>192.82781709999998</v>
      </c>
      <c r="M43" s="76">
        <f>IF(K43="","",IF(VLOOKUP($A43, 'Ex Post LI &amp; Eligibility Stats'!$A$6:$N$16,M$32,FALSE)="N/A",0,VLOOKUP($A43,'Ex Post LI &amp; Eligibility Stats'!$A$6:$N$16,M$32,FALSE)*K43/1000))</f>
        <v>152.9845</v>
      </c>
      <c r="N43" s="555">
        <v>260</v>
      </c>
      <c r="O43" s="74">
        <f>IF(N43="","",IF(VLOOKUP($A43, 'Ex Ante LI &amp; Eligibility Stats'!$A$6:$N$16,O$32,FALSE)="N/A",0,VLOOKUP($A43, 'Ex Ante LI &amp; Eligibility Stats'!$A$6:$N$16,O$32,FALSE)*N43/1000))</f>
        <v>170.82363480000001</v>
      </c>
      <c r="P43" s="76">
        <f>IF(N43="","",IF(VLOOKUP($A43, 'Ex Post LI &amp; Eligibility Stats'!$A$6:$N$16,P$32,FALSE)="N/A",0,VLOOKUP($A43,'Ex Post LI &amp; Eligibility Stats'!$A$6:$N$16,P$32,FALSE)*N43/1000))</f>
        <v>150.09800000000001</v>
      </c>
      <c r="Q43" s="555"/>
      <c r="R43" s="74" t="str">
        <f>IF(Q43="","",IF(VLOOKUP($A43, 'Ex Ante LI &amp; Eligibility Stats'!$A$6:$N$16,R$32,FALSE)="N/A",0,VLOOKUP($A43, 'Ex Ante LI &amp; Eligibility Stats'!$A$6:$N$16,R$32,FALSE)*Q43/1000))</f>
        <v/>
      </c>
      <c r="S43" s="76" t="str">
        <f>IF(Q43="","",IF(VLOOKUP($A43, 'Ex Post LI &amp; Eligibility Stats'!$A$6:$N$16,S$32,FALSE)="N/A",0,VLOOKUP($A43,'Ex Post LI &amp; Eligibility Stats'!$A$6:$N$16,S$32,FALSE)*Q43/1000))</f>
        <v/>
      </c>
      <c r="T43" s="294">
        <v>10935</v>
      </c>
    </row>
    <row r="44" spans="1:20" ht="14.85" customHeight="1">
      <c r="A44" s="293" t="s">
        <v>25</v>
      </c>
      <c r="B44" s="554">
        <v>16</v>
      </c>
      <c r="C44" s="67">
        <f>IF(B44="","",IF(VLOOKUP($A44, 'Ex Ante LI &amp; Eligibility Stats'!$A$6:$N$16,C$32,FALSE)="N/A",0,VLOOKUP($A44, 'Ex Ante LI &amp; Eligibility Stats'!$A$6:$N$16,C$32,FALSE)*B44/1000))</f>
        <v>0</v>
      </c>
      <c r="D44" s="68">
        <f>IF(B44="","",IF(VLOOKUP($A44, 'Ex Post LI &amp; Eligibility Stats'!$A$6:$N$16,D$32,FALSE)="N/A",0,VLOOKUP($A44,'Ex Post LI &amp; Eligibility Stats'!$A$6:$N$16,D$32,FALSE)*B44/1000))</f>
        <v>0</v>
      </c>
      <c r="E44" s="554">
        <v>16</v>
      </c>
      <c r="F44" s="67">
        <f>IF(E44="","",IF(VLOOKUP($A44, 'Ex Ante LI &amp; Eligibility Stats'!$A$6:$N$16,F$32,FALSE)="N/A",0,VLOOKUP($A44, 'Ex Ante LI &amp; Eligibility Stats'!$A$6:$N$16,F$32,FALSE)*E44/1000))</f>
        <v>0</v>
      </c>
      <c r="G44" s="68">
        <f>IF(E44="","",IF(VLOOKUP($A44, 'Ex Post LI &amp; Eligibility Stats'!$A$6:$N$16,G$32,FALSE)="N/A",0,VLOOKUP($A44,'Ex Post LI &amp; Eligibility Stats'!$A$6:$N$16,G$32,FALSE)*E44/1000))</f>
        <v>0</v>
      </c>
      <c r="H44" s="37">
        <v>16</v>
      </c>
      <c r="I44" s="67">
        <f>IF(H44="","",IF(VLOOKUP($A44, 'Ex Ante LI &amp; Eligibility Stats'!$A$6:$N$16,I$32,FALSE)="N/A",0,VLOOKUP($A44, 'Ex Ante LI &amp; Eligibility Stats'!$A$6:$N$16,I$32,FALSE)*H44/1000))</f>
        <v>0</v>
      </c>
      <c r="J44" s="68">
        <f>IF(H44="","",IF(VLOOKUP($A44, 'Ex Post LI &amp; Eligibility Stats'!$A$6:$N$16,J$32,FALSE)="N/A",0,VLOOKUP($A44,'Ex Post LI &amp; Eligibility Stats'!$A$6:$N$16,J$32,FALSE)*H44/1000))</f>
        <v>0</v>
      </c>
      <c r="K44" s="37">
        <v>16</v>
      </c>
      <c r="L44" s="74">
        <f>IF(K44="","",IF(VLOOKUP($A44, 'Ex Ante LI &amp; Eligibility Stats'!$A$6:$N$16,L$32,FALSE)="N/A",0,VLOOKUP($A44, 'Ex Ante LI &amp; Eligibility Stats'!$A$6:$N$16,L$32,FALSE)*K44/1000))</f>
        <v>0</v>
      </c>
      <c r="M44" s="76">
        <f>IF(K44="","",IF(VLOOKUP($A44, 'Ex Post LI &amp; Eligibility Stats'!$A$6:$N$16,M$32,FALSE)="N/A",0,VLOOKUP($A44,'Ex Post LI &amp; Eligibility Stats'!$A$6:$N$16,M$32,FALSE)*K44/1000))</f>
        <v>0</v>
      </c>
      <c r="N44" s="37">
        <v>16</v>
      </c>
      <c r="O44" s="74">
        <f>IF(N44="","",IF(VLOOKUP($A44, 'Ex Ante LI &amp; Eligibility Stats'!$A$6:$N$16,O$32,FALSE)="N/A",0,VLOOKUP($A44, 'Ex Ante LI &amp; Eligibility Stats'!$A$6:$N$16,O$32,FALSE)*N44/1000))</f>
        <v>0</v>
      </c>
      <c r="P44" s="76">
        <f>IF(N44="","",IF(VLOOKUP($A44, 'Ex Post LI &amp; Eligibility Stats'!$A$6:$N$16,P$32,FALSE)="N/A",0,VLOOKUP($A44,'Ex Post LI &amp; Eligibility Stats'!$A$6:$N$16,P$32,FALSE)*N44/1000))</f>
        <v>0</v>
      </c>
      <c r="Q44" s="37"/>
      <c r="R44" s="74" t="str">
        <f>IF(Q44="","",IF(VLOOKUP($A44, 'Ex Ante LI &amp; Eligibility Stats'!$A$6:$N$16,R$32,FALSE)="N/A",0,VLOOKUP($A44, 'Ex Ante LI &amp; Eligibility Stats'!$A$6:$N$16,R$32,FALSE)*Q44/1000))</f>
        <v/>
      </c>
      <c r="S44" s="76" t="str">
        <f>IF(Q44="","",IF(VLOOKUP($A44, 'Ex Post LI &amp; Eligibility Stats'!$A$6:$N$16,S$32,FALSE)="N/A",0,VLOOKUP($A44,'Ex Post LI &amp; Eligibility Stats'!$A$6:$N$16,S$32,FALSE)*Q44/1000))</f>
        <v/>
      </c>
      <c r="T44" s="294" t="s">
        <v>19</v>
      </c>
    </row>
    <row r="45" spans="1:20" ht="15" customHeight="1">
      <c r="A45" s="293" t="s">
        <v>26</v>
      </c>
      <c r="B45" s="81">
        <v>0</v>
      </c>
      <c r="C45" s="67">
        <f>IF(B45="","",IF(VLOOKUP($A45, 'Ex Ante LI &amp; Eligibility Stats'!$A$6:$N$16,C$32,FALSE)="N/A",0,VLOOKUP($A45, 'Ex Ante LI &amp; Eligibility Stats'!$A$6:$N$16,C$32,FALSE)*B45/1000))</f>
        <v>0</v>
      </c>
      <c r="D45" s="68">
        <f>IF(B45="","",IF(VLOOKUP($A45, 'Ex Post LI &amp; Eligibility Stats'!$A$6:$N$16,D$32,FALSE)="N/A",0,VLOOKUP($A45,'Ex Post LI &amp; Eligibility Stats'!$A$6:$N$16,D$32,FALSE)*B45/1000))</f>
        <v>0</v>
      </c>
      <c r="E45" s="81">
        <v>0</v>
      </c>
      <c r="F45" s="67">
        <f>IF(E45="","",IF(VLOOKUP($A45, 'Ex Ante LI &amp; Eligibility Stats'!$A$6:$N$16,F$32,FALSE)="N/A",0,VLOOKUP($A45, 'Ex Ante LI &amp; Eligibility Stats'!$A$6:$N$16,F$32,FALSE)*E45/1000))</f>
        <v>0</v>
      </c>
      <c r="G45" s="68">
        <f>IF(E45="","",IF(VLOOKUP($A45, 'Ex Post LI &amp; Eligibility Stats'!$A$6:$N$16,G$32,FALSE)="N/A",0,VLOOKUP($A45,'Ex Post LI &amp; Eligibility Stats'!$A$6:$N$16,G$32,FALSE)*E45/1000))</f>
        <v>0</v>
      </c>
      <c r="H45" s="81">
        <v>0</v>
      </c>
      <c r="I45" s="67">
        <f>IF(H45="","",IF(VLOOKUP($A45, 'Ex Ante LI &amp; Eligibility Stats'!$A$6:$N$16,I$32,FALSE)="N/A",0,VLOOKUP($A45, 'Ex Ante LI &amp; Eligibility Stats'!$A$6:$N$16,I$32,FALSE)*H45/1000))</f>
        <v>0</v>
      </c>
      <c r="J45" s="68">
        <f>IF(H45="","",IF(VLOOKUP($A45, 'Ex Post LI &amp; Eligibility Stats'!$A$6:$N$16,J$32,FALSE)="N/A",0,VLOOKUP($A45,'Ex Post LI &amp; Eligibility Stats'!$A$6:$N$16,J$32,FALSE)*H45/1000))</f>
        <v>0</v>
      </c>
      <c r="K45" s="81">
        <v>0</v>
      </c>
      <c r="L45" s="74">
        <f>IF(K45="","",IF(VLOOKUP($A45, 'Ex Ante LI &amp; Eligibility Stats'!$A$6:$N$16,L$32,FALSE)="N/A",0,VLOOKUP($A45, 'Ex Ante LI &amp; Eligibility Stats'!$A$6:$N$16,L$32,FALSE)*K45/1000))</f>
        <v>0</v>
      </c>
      <c r="M45" s="76">
        <f>IF(K45="","",IF(VLOOKUP($A45, 'Ex Post LI &amp; Eligibility Stats'!$A$6:$N$16,M$32,FALSE)="N/A",0,VLOOKUP($A45,'Ex Post LI &amp; Eligibility Stats'!$A$6:$N$16,M$32,FALSE)*K45/1000))</f>
        <v>0</v>
      </c>
      <c r="N45" s="81">
        <v>0</v>
      </c>
      <c r="O45" s="74">
        <f>IF(N45="","",IF(VLOOKUP($A45, 'Ex Ante LI &amp; Eligibility Stats'!$A$6:$N$16,O$32,FALSE)="N/A",0,VLOOKUP($A45, 'Ex Ante LI &amp; Eligibility Stats'!$A$6:$N$16,O$32,FALSE)*N45/1000))</f>
        <v>0</v>
      </c>
      <c r="P45" s="76">
        <f>IF(N45="","",IF(VLOOKUP($A45, 'Ex Post LI &amp; Eligibility Stats'!$A$6:$N$16,P$32,FALSE)="N/A",0,VLOOKUP($A45,'Ex Post LI &amp; Eligibility Stats'!$A$6:$N$16,P$32,FALSE)*N45/1000))</f>
        <v>0</v>
      </c>
      <c r="Q45" s="37"/>
      <c r="R45" s="74" t="str">
        <f>IF(Q45="","",IF(VLOOKUP($A45, 'Ex Ante LI &amp; Eligibility Stats'!$A$6:$N$16,R$32,FALSE)="N/A",0,VLOOKUP($A45, 'Ex Ante LI &amp; Eligibility Stats'!$A$6:$N$16,R$32,FALSE)*Q45/1000))</f>
        <v/>
      </c>
      <c r="S45" s="76" t="str">
        <f>IF(Q45="","",IF(VLOOKUP($A45, 'Ex Post LI &amp; Eligibility Stats'!$A$6:$N$16,S$32,FALSE)="N/A",0,VLOOKUP($A45,'Ex Post LI &amp; Eligibility Stats'!$A$6:$N$16,S$32,FALSE)*Q45/1000))</f>
        <v/>
      </c>
      <c r="T45" s="294" t="s">
        <v>19</v>
      </c>
    </row>
    <row r="46" spans="1:20" ht="13.5" customHeight="1">
      <c r="A46" s="295" t="s">
        <v>27</v>
      </c>
      <c r="B46" s="554">
        <v>0</v>
      </c>
      <c r="C46" s="67">
        <f>IF(B46="","",IF(VLOOKUP($A46, 'Ex Ante LI &amp; Eligibility Stats'!$A$6:$N$16,C$32,FALSE)="N/A",0,VLOOKUP($A46, 'Ex Ante LI &amp; Eligibility Stats'!$A$6:$N$16,C$32,FALSE)*B46/1000))</f>
        <v>0</v>
      </c>
      <c r="D46" s="68">
        <f>IF(B46="","",IF(VLOOKUP($A46, 'Ex Post LI &amp; Eligibility Stats'!$A$6:$N$16,D$32,FALSE)="N/A",0,VLOOKUP($A46,'Ex Post LI &amp; Eligibility Stats'!$A$6:$N$16,D$32,FALSE)*B46/1000))</f>
        <v>0</v>
      </c>
      <c r="E46" s="81">
        <v>0</v>
      </c>
      <c r="F46" s="67">
        <f>IF(E46="","",IF(VLOOKUP($A46, 'Ex Ante LI &amp; Eligibility Stats'!$A$6:$N$16,F$32,FALSE)="N/A",0,VLOOKUP($A46, 'Ex Ante LI &amp; Eligibility Stats'!$A$6:$N$16,F$32,FALSE)*E46/1000))</f>
        <v>0</v>
      </c>
      <c r="G46" s="68">
        <f>IF(E46="","",IF(VLOOKUP($A46, 'Ex Post LI &amp; Eligibility Stats'!$A$6:$N$16,G$32,FALSE)="N/A",0,VLOOKUP($A46,'Ex Post LI &amp; Eligibility Stats'!$A$6:$N$16,G$32,FALSE)*E46/1000))</f>
        <v>0</v>
      </c>
      <c r="H46" s="37">
        <v>0</v>
      </c>
      <c r="I46" s="67">
        <f>IF(H46="","",IF(VLOOKUP($A46, 'Ex Ante LI &amp; Eligibility Stats'!$A$6:$N$16,I$32,FALSE)="N/A",0,VLOOKUP($A46, 'Ex Ante LI &amp; Eligibility Stats'!$A$6:$N$16,I$32,FALSE)*H46/1000))</f>
        <v>0</v>
      </c>
      <c r="J46" s="68">
        <f>IF(H46="","",IF(VLOOKUP($A46, 'Ex Post LI &amp; Eligibility Stats'!$A$6:$N$16,J$32,FALSE)="N/A",0,VLOOKUP($A46,'Ex Post LI &amp; Eligibility Stats'!$A$6:$N$16,J$32,FALSE)*H46/1000))</f>
        <v>0</v>
      </c>
      <c r="K46" s="37">
        <v>0</v>
      </c>
      <c r="L46" s="74">
        <f>IF(K46="","",IF(VLOOKUP($A46, 'Ex Ante LI &amp; Eligibility Stats'!$A$6:$N$16,L$32,FALSE)="N/A",0,VLOOKUP($A46, 'Ex Ante LI &amp; Eligibility Stats'!$A$6:$N$16,L$32,FALSE)*K46/1000))</f>
        <v>0</v>
      </c>
      <c r="M46" s="76">
        <f>IF(K46="","",IF(VLOOKUP($A46, 'Ex Post LI &amp; Eligibility Stats'!$A$6:$N$16,M$32,FALSE)="N/A",0,VLOOKUP($A46,'Ex Post LI &amp; Eligibility Stats'!$A$6:$N$16,M$32,FALSE)*K46/1000))</f>
        <v>0</v>
      </c>
      <c r="N46" s="37">
        <v>0</v>
      </c>
      <c r="O46" s="74">
        <f>IF(N46="","",IF(VLOOKUP($A46, 'Ex Ante LI &amp; Eligibility Stats'!$A$6:$N$16,O$32,FALSE)="N/A",0,VLOOKUP($A46, 'Ex Ante LI &amp; Eligibility Stats'!$A$6:$N$16,O$32,FALSE)*N46/1000))</f>
        <v>0</v>
      </c>
      <c r="P46" s="76">
        <f>IF(N46="","",IF(VLOOKUP($A46, 'Ex Post LI &amp; Eligibility Stats'!$A$6:$N$16,P$32,FALSE)="N/A",0,VLOOKUP($A46,'Ex Post LI &amp; Eligibility Stats'!$A$6:$N$16,P$32,FALSE)*N46/1000))</f>
        <v>0</v>
      </c>
      <c r="Q46" s="37"/>
      <c r="R46" s="74" t="str">
        <f>IF(Q46="","",IF(VLOOKUP($A46, 'Ex Ante LI &amp; Eligibility Stats'!$A$6:$N$16,R$32,FALSE)="N/A",0,VLOOKUP($A46, 'Ex Ante LI &amp; Eligibility Stats'!$A$6:$N$16,R$32,FALSE)*Q46/1000))</f>
        <v/>
      </c>
      <c r="S46" s="76" t="str">
        <f>IF(Q46="","",IF(VLOOKUP($A46, 'Ex Post LI &amp; Eligibility Stats'!$A$6:$N$16,S$32,FALSE)="N/A",0,VLOOKUP($A46,'Ex Post LI &amp; Eligibility Stats'!$A$6:$N$16,S$32,FALSE)*Q46/1000))</f>
        <v/>
      </c>
      <c r="T46" s="294" t="s">
        <v>19</v>
      </c>
    </row>
    <row r="47" spans="1:20" ht="14.25">
      <c r="A47" s="38" t="s">
        <v>28</v>
      </c>
      <c r="B47" s="554">
        <v>66988</v>
      </c>
      <c r="C47" s="69">
        <f>IF(B47="","",IF(VLOOKUP($A47, 'Ex Ante LI &amp; Eligibility Stats'!$A$6:$N$16,C$32,FALSE)="N/A",0,VLOOKUP($A47, 'Ex Ante LI &amp; Eligibility Stats'!$A$6:$N$16,C$32,FALSE)*B47/1000))</f>
        <v>23.525644202984001</v>
      </c>
      <c r="D47" s="68">
        <f>IF(B47="","",IF(VLOOKUP($A47, 'Ex Post LI &amp; Eligibility Stats'!$A$6:$N$16,D$32,FALSE)="N/A",0,VLOOKUP($A47,'Ex Post LI &amp; Eligibility Stats'!$A$6:$N$16,D$32,FALSE)*B47/1000))</f>
        <v>20.766279999999998</v>
      </c>
      <c r="E47" s="82">
        <v>66020</v>
      </c>
      <c r="F47" s="69">
        <f>IF(E47="","",IF(VLOOKUP($A47, 'Ex Ante LI &amp; Eligibility Stats'!$A$6:$N$16,F$32,FALSE)="N/A",0,VLOOKUP($A47, 'Ex Ante LI &amp; Eligibility Stats'!$A$6:$N$16,F$32,FALSE)*E47/1000))</f>
        <v>22.433542523800003</v>
      </c>
      <c r="G47" s="70">
        <f>IF(E47="","",IF(VLOOKUP($A47, 'Ex Post LI &amp; Eligibility Stats'!$A$6:$N$16,G$32,FALSE)="N/A",0,VLOOKUP($A47,'Ex Post LI &amp; Eligibility Stats'!$A$6:$N$16,G$32,FALSE)*E47/1000))</f>
        <v>20.466200000000001</v>
      </c>
      <c r="H47" s="80">
        <v>65020</v>
      </c>
      <c r="I47" s="69">
        <f>IF(H47="","",IF(VLOOKUP($A47, 'Ex Ante LI &amp; Eligibility Stats'!$A$6:$N$16,I$32,FALSE)="N/A",0,VLOOKUP($A47, 'Ex Ante LI &amp; Eligibility Stats'!$A$6:$N$16,I$32,FALSE)*H47/1000))</f>
        <v>19.67679531624</v>
      </c>
      <c r="J47" s="70">
        <f>IF(H47="","",IF(VLOOKUP($A47, 'Ex Post LI &amp; Eligibility Stats'!$A$6:$N$16,J$32,FALSE)="N/A",0,VLOOKUP($A47,'Ex Post LI &amp; Eligibility Stats'!$A$6:$N$16,J$32,FALSE)*H47/1000))</f>
        <v>20.156200000000002</v>
      </c>
      <c r="K47" s="37">
        <v>64020</v>
      </c>
      <c r="L47" s="75">
        <f>IF(K47="","",IF(VLOOKUP($A47, 'Ex Ante LI &amp; Eligibility Stats'!$A$6:$N$16,L$32,FALSE)="N/A",0,VLOOKUP($A47, 'Ex Ante LI &amp; Eligibility Stats'!$A$6:$N$16,L$32,FALSE)*K47/1000))</f>
        <v>13.31018066004</v>
      </c>
      <c r="M47" s="77">
        <f>IF(K47="","",IF(VLOOKUP($A47, 'Ex Post LI &amp; Eligibility Stats'!$A$6:$N$16,M$32,FALSE)="N/A",0,VLOOKUP($A47,'Ex Post LI &amp; Eligibility Stats'!$A$6:$N$16,M$32,FALSE)*K47/1000))</f>
        <v>19.8462</v>
      </c>
      <c r="N47" s="37">
        <v>64863</v>
      </c>
      <c r="O47" s="75">
        <f>IF(N47="","",IF(VLOOKUP($A47, 'Ex Ante LI &amp; Eligibility Stats'!$A$6:$N$16,O$32,FALSE)="N/A",0,VLOOKUP($A47, 'Ex Ante LI &amp; Eligibility Stats'!$A$6:$N$16,O$32,FALSE)*N47/1000))</f>
        <v>0</v>
      </c>
      <c r="P47" s="77">
        <f>IF(N47="","",IF(VLOOKUP($A47, 'Ex Post LI &amp; Eligibility Stats'!$A$6:$N$16,P$32,FALSE)="N/A",0,VLOOKUP($A47,'Ex Post LI &amp; Eligibility Stats'!$A$6:$N$16,P$32,FALSE)*N47/1000))</f>
        <v>0</v>
      </c>
      <c r="Q47" s="37"/>
      <c r="R47" s="75" t="str">
        <f>IF(Q47="","",IF(VLOOKUP($A47, 'Ex Ante LI &amp; Eligibility Stats'!$A$6:$N$16,R$32,FALSE)="N/A",0,VLOOKUP($A47, 'Ex Ante LI &amp; Eligibility Stats'!$A$6:$N$16,R$32,FALSE)*Q47/1000))</f>
        <v/>
      </c>
      <c r="S47" s="77" t="str">
        <f>IF(Q47="","",IF(VLOOKUP($A47, 'Ex Post LI &amp; Eligibility Stats'!$A$6:$N$16,S$32,FALSE)="N/A",0,VLOOKUP($A47,'Ex Post LI &amp; Eligibility Stats'!$A$6:$N$16,S$32,FALSE)*Q47/1000))</f>
        <v/>
      </c>
      <c r="T47" s="294" t="s">
        <v>19</v>
      </c>
    </row>
    <row r="48" spans="1:20" s="43" customFormat="1" ht="13.5" thickBot="1">
      <c r="A48" s="135" t="s">
        <v>29</v>
      </c>
      <c r="B48" s="269">
        <f>IF(B43="","",SUM(B43:B47))</f>
        <v>67273</v>
      </c>
      <c r="C48" s="425">
        <f t="shared" ref="C48:E48" si="13">IF(C43="","",SUM(C43:C47))</f>
        <v>216.53255778298404</v>
      </c>
      <c r="D48" s="270">
        <f t="shared" si="13"/>
        <v>176.05997999999997</v>
      </c>
      <c r="E48" s="141">
        <f t="shared" si="13"/>
        <v>66305</v>
      </c>
      <c r="F48" s="142">
        <f t="shared" ref="F48:S48" si="14">IF(F43="","",SUM(F43:F47))</f>
        <v>211.50897806380004</v>
      </c>
      <c r="G48" s="143">
        <f t="shared" si="14"/>
        <v>175.75989999999996</v>
      </c>
      <c r="H48" s="195">
        <f t="shared" si="14"/>
        <v>65310</v>
      </c>
      <c r="I48" s="142">
        <f t="shared" si="14"/>
        <v>209.75072683623998</v>
      </c>
      <c r="J48" s="143">
        <f t="shared" si="14"/>
        <v>178.3364</v>
      </c>
      <c r="K48" s="195">
        <f t="shared" si="14"/>
        <v>64301</v>
      </c>
      <c r="L48" s="428">
        <f t="shared" si="14"/>
        <v>206.13799776003998</v>
      </c>
      <c r="M48" s="196">
        <f t="shared" si="14"/>
        <v>172.83070000000001</v>
      </c>
      <c r="N48" s="195">
        <f t="shared" si="14"/>
        <v>65139</v>
      </c>
      <c r="O48" s="428">
        <f t="shared" si="14"/>
        <v>170.82363480000001</v>
      </c>
      <c r="P48" s="196">
        <f t="shared" si="14"/>
        <v>150.09800000000001</v>
      </c>
      <c r="Q48" s="195" t="str">
        <f t="shared" si="14"/>
        <v/>
      </c>
      <c r="R48" s="428" t="str">
        <f t="shared" si="14"/>
        <v/>
      </c>
      <c r="S48" s="196" t="str">
        <f t="shared" si="14"/>
        <v/>
      </c>
      <c r="T48" s="426"/>
    </row>
    <row r="49" spans="1:20" ht="15" thickTop="1">
      <c r="A49" s="535" t="s">
        <v>30</v>
      </c>
      <c r="B49" s="130"/>
      <c r="C49" s="130"/>
      <c r="D49" s="132"/>
      <c r="E49" s="130"/>
      <c r="F49" s="130"/>
      <c r="G49" s="130"/>
      <c r="H49" s="558"/>
      <c r="I49" s="130"/>
      <c r="J49" s="140"/>
      <c r="K49" s="130"/>
      <c r="L49" s="130"/>
      <c r="M49" s="140"/>
      <c r="N49" s="130"/>
      <c r="O49" s="130"/>
      <c r="P49" s="140"/>
      <c r="Q49" s="130"/>
      <c r="R49" s="130"/>
      <c r="S49" s="140"/>
      <c r="T49" s="346"/>
    </row>
    <row r="50" spans="1:20" ht="13.5" customHeight="1">
      <c r="A50" s="556" t="s">
        <v>31</v>
      </c>
      <c r="B50" s="554">
        <v>0</v>
      </c>
      <c r="C50" s="74">
        <f>IF(B50="","",IF(VLOOKUP($A50, 'Ex Ante LI &amp; Eligibility Stats'!$A$6:$N$16,C$32,FALSE)="N/A",0,VLOOKUP($A50, 'Ex Ante LI &amp; Eligibility Stats'!$A$6:$N$16,C$32,FALSE)*B50/1000))</f>
        <v>0</v>
      </c>
      <c r="D50" s="76">
        <v>0</v>
      </c>
      <c r="E50" s="81">
        <v>0</v>
      </c>
      <c r="F50" s="74">
        <f>IF(E50="","",IF(VLOOKUP($A50, 'Ex Ante LI &amp; Eligibility Stats'!$A$6:$N$16,F$32,FALSE)="N/A",0,VLOOKUP($A50, 'Ex Ante LI &amp; Eligibility Stats'!$A$6:$N$16,F$32,FALSE)*E50/1000))</f>
        <v>0</v>
      </c>
      <c r="G50" s="76">
        <v>0</v>
      </c>
      <c r="H50" s="81">
        <v>0</v>
      </c>
      <c r="I50" s="74">
        <f>IF(H50="","",IF(VLOOKUP($A50, 'Ex Ante LI &amp; Eligibility Stats'!$A$6:$N$16,I$32,FALSE)="N/A",0,VLOOKUP($A50, 'Ex Ante LI &amp; Eligibility Stats'!$A$6:$N$16,I$32,FALSE)*H50/1000))</f>
        <v>0</v>
      </c>
      <c r="J50" s="76">
        <v>0</v>
      </c>
      <c r="K50" s="81">
        <v>356</v>
      </c>
      <c r="L50" s="74">
        <f>IF(K50="","",IF(VLOOKUP($A50, 'Ex Ante LI &amp; Eligibility Stats'!$A$6:$N$16,L$32,FALSE)="N/A",0,VLOOKUP($A50, 'Ex Ante LI &amp; Eligibility Stats'!$A$6:$N$16,L$32,FALSE)*K50/1000))</f>
        <v>0.13528000000000001</v>
      </c>
      <c r="M50" s="76">
        <v>0</v>
      </c>
      <c r="N50" s="554">
        <v>0</v>
      </c>
      <c r="O50" s="74">
        <f>IF(N50="","",IF(VLOOKUP($A50, 'Ex Ante LI &amp; Eligibility Stats'!$A$6:$N$16,O$32,FALSE)="N/A",0,VLOOKUP($A50, 'Ex Ante LI &amp; Eligibility Stats'!$A$6:$N$16,O$32,FALSE)*N50/1000))</f>
        <v>0</v>
      </c>
      <c r="P50" s="76">
        <v>0</v>
      </c>
      <c r="Q50" s="81"/>
      <c r="R50" s="81" t="str">
        <f>IF(Q50="","",IF(VLOOKUP($A50, 'Ex Ante LI &amp; Eligibility Stats'!$A$6:$N$16,R$32,FALSE)="N/A",0,VLOOKUP($A50, 'Ex Ante LI &amp; Eligibility Stats'!$A$6:$N$16,R$32,FALSE)*Q50/1000))</f>
        <v/>
      </c>
      <c r="S50" s="74" t="str">
        <f>IF(Q50="","",IF(VLOOKUP($A50, 'Ex Post LI &amp; Eligibility Stats'!$A$6:$N$16,S$32,FALSE)="N/A",0,VLOOKUP($A50,'Ex Post LI &amp; Eligibility Stats'!$A$6:$N$16,S$32,FALSE)*Q50/1000))</f>
        <v/>
      </c>
      <c r="T50" s="294">
        <v>603881</v>
      </c>
    </row>
    <row r="51" spans="1:20" ht="13.5" customHeight="1">
      <c r="A51" s="556" t="s">
        <v>32</v>
      </c>
      <c r="B51" s="554">
        <v>607</v>
      </c>
      <c r="C51" s="74">
        <f>IF(B51="","",IF(VLOOKUP($A51, 'Ex Ante LI &amp; Eligibility Stats'!$A$6:$N$16,C$32,FALSE)="N/A",0,VLOOKUP($A51, 'Ex Ante LI &amp; Eligibility Stats'!$A$6:$N$16,C$32,FALSE)*B51/1000))</f>
        <v>20.516599999999997</v>
      </c>
      <c r="D51" s="76">
        <f>IF(B51="","",IF(VLOOKUP($A51, 'Ex Post LI &amp; Eligibility Stats'!$A$6:$N$16,D$32,FALSE)="N/A",0,VLOOKUP($A51,'Ex Post LI &amp; Eligibility Stats'!$A$6:$N$16,D$32,FALSE)*B51/1000))</f>
        <v>35.752299999999998</v>
      </c>
      <c r="E51" s="81">
        <v>642</v>
      </c>
      <c r="F51" s="74">
        <f>IF(E51="","",IF(VLOOKUP($A51, 'Ex Ante LI &amp; Eligibility Stats'!$A$6:$N$16,F$32,FALSE)="N/A",0,VLOOKUP($A51, 'Ex Ante LI &amp; Eligibility Stats'!$A$6:$N$16,F$32,FALSE)*E51/1000))</f>
        <v>21.956400000000002</v>
      </c>
      <c r="G51" s="76">
        <f>IF(E51="","",IF(VLOOKUP($A51, 'Ex Post LI &amp; Eligibility Stats'!$A$6:$N$16,G$32,FALSE)="N/A",0,VLOOKUP($A51,'Ex Post LI &amp; Eligibility Stats'!$A$6:$N$16,G$32,FALSE)*E51/1000))</f>
        <v>37.813799999999993</v>
      </c>
      <c r="H51" s="81">
        <v>703</v>
      </c>
      <c r="I51" s="74">
        <f>IF(H51="","",IF(VLOOKUP($A51, 'Ex Ante LI &amp; Eligibility Stats'!$A$6:$N$16,I$32,FALSE)="N/A",0,VLOOKUP($A51, 'Ex Ante LI &amp; Eligibility Stats'!$A$6:$N$16,I$32,FALSE)*H51/1000))</f>
        <v>24.042600000000004</v>
      </c>
      <c r="J51" s="76">
        <f>IF(H51="","",IF(VLOOKUP($A51, 'Ex Post LI &amp; Eligibility Stats'!$A$6:$N$16,J$32,FALSE)="N/A",0,VLOOKUP($A51,'Ex Post LI &amp; Eligibility Stats'!$A$6:$N$16,J$32,FALSE)*H51/1000))</f>
        <v>41.406699999999994</v>
      </c>
      <c r="K51" s="81">
        <v>475</v>
      </c>
      <c r="L51" s="74">
        <f>IF(K51="","",IF(VLOOKUP($A51, 'Ex Ante LI &amp; Eligibility Stats'!$A$6:$N$16,L$32,FALSE)="N/A",0,VLOOKUP($A51, 'Ex Ante LI &amp; Eligibility Stats'!$A$6:$N$16,L$32,FALSE)*K51/1000))</f>
        <v>15.484999999999999</v>
      </c>
      <c r="M51" s="76">
        <f>IF(K51="","",IF(VLOOKUP($A51, 'Ex Post LI &amp; Eligibility Stats'!$A$6:$N$16,M$32,FALSE)="N/A",0,VLOOKUP($A51,'Ex Post LI &amp; Eligibility Stats'!$A$6:$N$16,M$32,FALSE)*K51/1000))</f>
        <v>27.977499999999999</v>
      </c>
      <c r="N51" s="554">
        <v>0</v>
      </c>
      <c r="O51" s="74">
        <f>IF(N51="","",IF(VLOOKUP($A51, 'Ex Ante LI &amp; Eligibility Stats'!$A$6:$N$16,O$32,FALSE)="N/A",0,VLOOKUP($A51, 'Ex Ante LI &amp; Eligibility Stats'!$A$6:$N$16,O$32,FALSE)*N51/1000))</f>
        <v>0</v>
      </c>
      <c r="P51" s="76">
        <f>IF(N51="","",IF(VLOOKUP($A51, 'Ex Post LI &amp; Eligibility Stats'!$A$6:$N$16,P$32,FALSE)="N/A",0,VLOOKUP($A51,'Ex Post LI &amp; Eligibility Stats'!$A$6:$N$16,P$32,FALSE)*N51/1000))</f>
        <v>0</v>
      </c>
      <c r="Q51" s="81"/>
      <c r="R51" s="81" t="str">
        <f>IF(Q51="","",IF(VLOOKUP($A51, 'Ex Ante LI &amp; Eligibility Stats'!$A$6:$N$16,R$32,FALSE)="N/A",0,VLOOKUP($A51, 'Ex Ante LI &amp; Eligibility Stats'!$A$6:$N$16,R$32,FALSE)*Q51/1000))</f>
        <v/>
      </c>
      <c r="S51" s="74" t="str">
        <f>IF(Q51="","",IF(VLOOKUP($A51, 'Ex Post LI &amp; Eligibility Stats'!$A$6:$N$16,S$32,FALSE)="N/A",0,VLOOKUP($A51,'Ex Post LI &amp; Eligibility Stats'!$A$6:$N$16,S$32,FALSE)*Q51/1000))</f>
        <v/>
      </c>
      <c r="T51" s="294">
        <v>603881</v>
      </c>
    </row>
    <row r="52" spans="1:20" ht="13.5" customHeight="1">
      <c r="A52" s="293" t="s">
        <v>33</v>
      </c>
      <c r="B52" s="554">
        <v>1379</v>
      </c>
      <c r="C52" s="67">
        <f>IF(B52="","",IF(VLOOKUP($A52, 'Ex Ante LI &amp; Eligibility Stats'!$A$6:$N$16,C$32,FALSE)="N/A",0,VLOOKUP($A52, 'Ex Ante LI &amp; Eligibility Stats'!$A$6:$N$16,C$32,FALSE)*B52/1000))</f>
        <v>4.6870770875600005</v>
      </c>
      <c r="D52" s="163">
        <f>IF(B52="","",IF(VLOOKUP($A52, 'Ex Post LI &amp; Eligibility Stats'!$A$6:$N$16,D$32,FALSE)="N/A",0,VLOOKUP($A52,'Ex Post LI &amp; Eligibility Stats'!$A$6:$N$16,D$32,FALSE)*B52/1000))</f>
        <v>5.5849500000000001</v>
      </c>
      <c r="E52" s="81">
        <v>1400</v>
      </c>
      <c r="F52" s="81">
        <f>IF(E52="","",IF(VLOOKUP($A52, 'Ex Ante LI &amp; Eligibility Stats'!$A$6:$N$16,F$32,FALSE)="N/A",0,VLOOKUP($A52, 'Ex Ante LI &amp; Eligibility Stats'!$A$6:$N$16,F$32,FALSE)*E52/1000))</f>
        <v>5.1840736359999999</v>
      </c>
      <c r="G52" s="78">
        <f>IF(E52="","",IF(VLOOKUP($A52, 'Ex Post LI &amp; Eligibility Stats'!$A$6:$N$16,G$32,FALSE)="N/A",0,VLOOKUP($A52,'Ex Post LI &amp; Eligibility Stats'!$A$6:$N$16,G$32,FALSE)*E52/1000))</f>
        <v>5.67</v>
      </c>
      <c r="H52" s="81">
        <v>1422</v>
      </c>
      <c r="I52" s="81">
        <f>IF(H52="","",IF(VLOOKUP($A52, 'Ex Ante LI &amp; Eligibility Stats'!$A$6:$N$16,I$32,FALSE)="N/A",0,VLOOKUP($A52, 'Ex Ante LI &amp; Eligibility Stats'!$A$6:$N$16,I$32,FALSE)*H52/1000))</f>
        <v>4.8560165812799996</v>
      </c>
      <c r="J52" s="78">
        <f>IF(H52="","",IF(VLOOKUP($A52, 'Ex Post LI &amp; Eligibility Stats'!$A$6:$N$16,J$32,FALSE)="N/A",0,VLOOKUP($A52,'Ex Post LI &amp; Eligibility Stats'!$A$6:$N$16,J$32,FALSE)*H52/1000))</f>
        <v>5.7590999999999992</v>
      </c>
      <c r="K52" s="81">
        <v>1161</v>
      </c>
      <c r="L52" s="81">
        <f>IF(K52="","",IF(VLOOKUP($A52, 'Ex Ante LI &amp; Eligibility Stats'!$A$6:$N$16,L$32,FALSE)="N/A",0,VLOOKUP($A52, 'Ex Ante LI &amp; Eligibility Stats'!$A$6:$N$16,L$32,FALSE)*K52/1000))</f>
        <v>3.3978740635799993</v>
      </c>
      <c r="M52" s="78">
        <f>IF(K52="","",IF(VLOOKUP($A52, 'Ex Post LI &amp; Eligibility Stats'!$A$6:$N$16,M$32,FALSE)="N/A",0,VLOOKUP($A52,'Ex Post LI &amp; Eligibility Stats'!$A$6:$N$16,M$32,FALSE)*K52/1000))</f>
        <v>4.7020499999999998</v>
      </c>
      <c r="N52" s="81">
        <v>1259</v>
      </c>
      <c r="O52" s="81">
        <f>IF(N52="","",IF(VLOOKUP($A52, 'Ex Ante LI &amp; Eligibility Stats'!$A$6:$N$16,O$32,FALSE)="N/A",0,VLOOKUP($A52, 'Ex Ante LI &amp; Eligibility Stats'!$A$6:$N$16,O$32,FALSE)*N52/1000))</f>
        <v>2.8806988890999996</v>
      </c>
      <c r="P52" s="78">
        <f>IF(N52="","",IF(VLOOKUP($A52, 'Ex Post LI &amp; Eligibility Stats'!$A$6:$N$16,P$32,FALSE)="N/A",0,VLOOKUP($A52,'Ex Post LI &amp; Eligibility Stats'!$A$6:$N$16,P$32,FALSE)*N52/1000))</f>
        <v>5.0989499999999994</v>
      </c>
      <c r="Q52" s="548"/>
      <c r="R52" s="81" t="str">
        <f>IF(Q52="","",IF(VLOOKUP($A52, 'Ex Ante LI &amp; Eligibility Stats'!$A$6:$N$16,R$32,FALSE)="N/A",0,VLOOKUP($A52, 'Ex Ante LI &amp; Eligibility Stats'!$A$6:$N$16,R$32,FALSE)*Q52/1000))</f>
        <v/>
      </c>
      <c r="S52" s="74" t="str">
        <f>IF(Q52="","",IF(VLOOKUP($A52, 'Ex Post LI &amp; Eligibility Stats'!$A$6:$N$16,S$32,FALSE)="N/A",0,VLOOKUP($A52,'Ex Post LI &amp; Eligibility Stats'!$A$6:$N$16,S$32,FALSE)*Q52/1000))</f>
        <v/>
      </c>
      <c r="T52" s="294">
        <v>7299</v>
      </c>
    </row>
    <row r="53" spans="1:20" ht="13.5" customHeight="1">
      <c r="A53" s="293" t="s">
        <v>34</v>
      </c>
      <c r="B53" s="554">
        <v>16985</v>
      </c>
      <c r="C53" s="67">
        <f>IF(B53="","",IF(VLOOKUP($A53, 'Ex Ante LI &amp; Eligibility Stats'!$A$6:$N$16,C$32,FALSE)="N/A",0,VLOOKUP($A53, 'Ex Ante LI &amp; Eligibility Stats'!$A$6:$N$16,C$32,FALSE)*B53/1000))</f>
        <v>5.4335323447600006</v>
      </c>
      <c r="D53" s="68">
        <f>IF(B53="","",IF(VLOOKUP($A53, 'Ex Post LI &amp; Eligibility Stats'!$A$6:$N$16,D$32,FALSE)="N/A",0,VLOOKUP($A53,'Ex Post LI &amp; Eligibility Stats'!$A$6:$N$16,D$32,FALSE)*B53/1000))</f>
        <v>5.6050500000000003</v>
      </c>
      <c r="E53" s="81">
        <v>16856</v>
      </c>
      <c r="F53" s="81">
        <f>IF(E53="","",IF(VLOOKUP($A53, 'Ex Ante LI &amp; Eligibility Stats'!$A$6:$N$16,F$32,FALSE)="N/A",0,VLOOKUP($A53, 'Ex Ante LI &amp; Eligibility Stats'!$A$6:$N$16,F$32,FALSE)*E53/1000))</f>
        <v>5.4691513283679996</v>
      </c>
      <c r="G53" s="76">
        <f>IF(E53="","",IF(VLOOKUP($A53, 'Ex Post LI &amp; Eligibility Stats'!$A$6:$N$16,G$32,FALSE)="N/A",0,VLOOKUP($A53,'Ex Post LI &amp; Eligibility Stats'!$A$6:$N$16,G$32,FALSE)*E53/1000))</f>
        <v>5.5624800000000008</v>
      </c>
      <c r="H53" s="81">
        <v>16749</v>
      </c>
      <c r="I53" s="81">
        <f>IF(H53="","",IF(VLOOKUP($A53, 'Ex Ante LI &amp; Eligibility Stats'!$A$6:$N$16,I$32,FALSE)="N/A",0,VLOOKUP($A53, 'Ex Ante LI &amp; Eligibility Stats'!$A$6:$N$16,I$32,FALSE)*H53/1000))</f>
        <v>4.8206782536300006</v>
      </c>
      <c r="J53" s="78">
        <f>IF(H53="","",IF(VLOOKUP($A53, 'Ex Post LI &amp; Eligibility Stats'!$A$6:$N$16,J$32,FALSE)="N/A",0,VLOOKUP($A53,'Ex Post LI &amp; Eligibility Stats'!$A$6:$N$16,J$32,FALSE)*H53/1000))</f>
        <v>5.5271699999999999</v>
      </c>
      <c r="K53" s="81">
        <v>16154</v>
      </c>
      <c r="L53" s="81">
        <f>IF(K53="","",IF(VLOOKUP($A53, 'Ex Ante LI &amp; Eligibility Stats'!$A$6:$N$16,L$32,FALSE)="N/A",0,VLOOKUP($A53, 'Ex Ante LI &amp; Eligibility Stats'!$A$6:$N$16,L$32,FALSE)*K53/1000))</f>
        <v>4.296093234784002</v>
      </c>
      <c r="M53" s="76">
        <f>IF(K53="","",IF(VLOOKUP($A53, 'Ex Post LI &amp; Eligibility Stats'!$A$6:$N$16,M$32,FALSE)="N/A",0,VLOOKUP($A53,'Ex Post LI &amp; Eligibility Stats'!$A$6:$N$16,M$32,FALSE)*K53/1000))</f>
        <v>5.330820000000001</v>
      </c>
      <c r="N53" s="81">
        <v>17257</v>
      </c>
      <c r="O53" s="81">
        <f>IF(N53="","",IF(VLOOKUP($A53, 'Ex Ante LI &amp; Eligibility Stats'!$A$6:$N$16,O$32,FALSE)="N/A",0,VLOOKUP($A53, 'Ex Ante LI &amp; Eligibility Stats'!$A$6:$N$16,O$32,FALSE)*N53/1000))</f>
        <v>3.2082618472639997</v>
      </c>
      <c r="P53" s="76">
        <f>IF(N53="","",IF(VLOOKUP($A53, 'Ex Post LI &amp; Eligibility Stats'!$A$6:$N$16,P$32,FALSE)="N/A",0,VLOOKUP($A53,'Ex Post LI &amp; Eligibility Stats'!$A$6:$N$16,P$32,FALSE)*N53/1000))</f>
        <v>5.6948100000000004</v>
      </c>
      <c r="Q53" s="548"/>
      <c r="R53" s="81" t="str">
        <f>IF(Q53="","",IF(VLOOKUP($A53, 'Ex Ante LI &amp; Eligibility Stats'!$A$6:$N$16,R$32,FALSE)="N/A",0,VLOOKUP($A53, 'Ex Ante LI &amp; Eligibility Stats'!$A$6:$N$16,R$32,FALSE)*Q53/1000))</f>
        <v/>
      </c>
      <c r="S53" s="74" t="str">
        <f>IF(Q53="","",IF(VLOOKUP($A53, 'Ex Post LI &amp; Eligibility Stats'!$A$6:$N$16,S$32,FALSE)="N/A",0,VLOOKUP($A53,'Ex Post LI &amp; Eligibility Stats'!$A$6:$N$16,S$32,FALSE)*Q53/1000))</f>
        <v/>
      </c>
      <c r="T53" s="294">
        <v>95833</v>
      </c>
    </row>
    <row r="54" spans="1:20" ht="13.5" customHeight="1">
      <c r="A54" s="293" t="s">
        <v>35</v>
      </c>
      <c r="B54" s="554">
        <v>90166</v>
      </c>
      <c r="C54" s="67">
        <f>IF(B54="","",IF(VLOOKUP($A54, 'Ex Ante LI &amp; Eligibility Stats'!$A$6:$N$16,C$32,FALSE)="N/A",0,VLOOKUP($A54, 'Ex Ante LI &amp; Eligibility Stats'!$A$6:$N$16,C$32,FALSE)*B54/1000))</f>
        <v>2.1554667393079998</v>
      </c>
      <c r="D54" s="68">
        <f>IF(B54="","",IF(VLOOKUP($A54, 'Ex Post LI &amp; Eligibility Stats'!$A$6:$N$16,D$32,FALSE)="N/A",0,VLOOKUP($A54,'Ex Post LI &amp; Eligibility Stats'!$A$6:$N$16,D$32,FALSE)*B54/1000))</f>
        <v>1.80332</v>
      </c>
      <c r="E54" s="81">
        <v>89411</v>
      </c>
      <c r="F54" s="81">
        <f>IF(E54="","",IF(VLOOKUP($A54, 'Ex Ante LI &amp; Eligibility Stats'!$A$6:$N$16,F$32,FALSE)="N/A",0,VLOOKUP($A54, 'Ex Ante LI &amp; Eligibility Stats'!$A$6:$N$16,F$32,FALSE)*E54/1000))</f>
        <v>2.1640410774779997</v>
      </c>
      <c r="G54" s="76">
        <f>IF(E54="","",IF(VLOOKUP($A54, 'Ex Post LI &amp; Eligibility Stats'!$A$6:$N$16,G$32,FALSE)="N/A",0,VLOOKUP($A54,'Ex Post LI &amp; Eligibility Stats'!$A$6:$N$16,G$32,FALSE)*E54/1000))</f>
        <v>1.7882199999999999</v>
      </c>
      <c r="H54" s="81">
        <v>88766</v>
      </c>
      <c r="I54" s="81">
        <f>IF(H54="","",IF(VLOOKUP($A54, 'Ex Ante LI &amp; Eligibility Stats'!$A$6:$N$16,I$32,FALSE)="N/A",0,VLOOKUP($A54, 'Ex Ante LI &amp; Eligibility Stats'!$A$6:$N$16,I$32,FALSE)*H54/1000))</f>
        <v>1.851027988804</v>
      </c>
      <c r="J54" s="78">
        <f>IF(H54="","",IF(VLOOKUP($A54, 'Ex Post LI &amp; Eligibility Stats'!$A$6:$N$16,J$32,FALSE)="N/A",0,VLOOKUP($A54,'Ex Post LI &amp; Eligibility Stats'!$A$6:$N$16,J$32,FALSE)*H54/1000))</f>
        <v>1.77532</v>
      </c>
      <c r="K54" s="81">
        <v>89779</v>
      </c>
      <c r="L54" s="81">
        <f>IF(K54="","",IF(VLOOKUP($A54, 'Ex Ante LI &amp; Eligibility Stats'!$A$6:$N$16,L$32,FALSE)="N/A",0,VLOOKUP($A54, 'Ex Ante LI &amp; Eligibility Stats'!$A$6:$N$16,L$32,FALSE)*K54/1000))</f>
        <v>1.624350259156</v>
      </c>
      <c r="M54" s="76">
        <f>IF(K54="","",IF(VLOOKUP($A54, 'Ex Post LI &amp; Eligibility Stats'!$A$6:$N$16,M$32,FALSE)="N/A",0,VLOOKUP($A54,'Ex Post LI &amp; Eligibility Stats'!$A$6:$N$16,M$32,FALSE)*K54/1000))</f>
        <v>1.79558</v>
      </c>
      <c r="N54" s="81">
        <v>96522</v>
      </c>
      <c r="O54" s="81">
        <f>IF(N54="","",IF(VLOOKUP($A54, 'Ex Ante LI &amp; Eligibility Stats'!$A$6:$N$16,O$32,FALSE)="N/A",0,VLOOKUP($A54, 'Ex Ante LI &amp; Eligibility Stats'!$A$6:$N$16,O$32,FALSE)*N54/1000))</f>
        <v>1.2837974244960002</v>
      </c>
      <c r="P54" s="76">
        <f>IF(N54="","",IF(VLOOKUP($A54, 'Ex Post LI &amp; Eligibility Stats'!$A$6:$N$16,P$32,FALSE)="N/A",0,VLOOKUP($A54,'Ex Post LI &amp; Eligibility Stats'!$A$6:$N$16,P$32,FALSE)*N54/1000))</f>
        <v>1.9304400000000002</v>
      </c>
      <c r="Q54" s="548"/>
      <c r="R54" s="81" t="str">
        <f>IF(Q54="","",IF(VLOOKUP($A54, 'Ex Ante LI &amp; Eligibility Stats'!$A$6:$N$16,R$32,FALSE)="N/A",0,VLOOKUP($A54, 'Ex Ante LI &amp; Eligibility Stats'!$A$6:$N$16,R$32,FALSE)*Q54/1000))</f>
        <v/>
      </c>
      <c r="S54" s="74" t="str">
        <f>IF(Q54="","",IF(VLOOKUP($A54, 'Ex Post LI &amp; Eligibility Stats'!$A$6:$N$16,S$32,FALSE)="N/A",0,VLOOKUP($A54,'Ex Post LI &amp; Eligibility Stats'!$A$6:$N$16,S$32,FALSE)*Q54/1000))</f>
        <v/>
      </c>
      <c r="T54" s="294">
        <v>315414</v>
      </c>
    </row>
    <row r="55" spans="1:20" ht="14.25">
      <c r="A55" s="38" t="s">
        <v>36</v>
      </c>
      <c r="B55" s="109">
        <v>45931</v>
      </c>
      <c r="C55" s="69">
        <f>IF(B55="","",IF(VLOOKUP($A55, 'Ex Ante LI &amp; Eligibility Stats'!$A$6:$N$16,C$32,FALSE)="N/A",0,VLOOKUP($A55, 'Ex Ante LI &amp; Eligibility Stats'!$A$6:$N$16,C$32,FALSE)*B55/1000))</f>
        <v>5.0524100000000001</v>
      </c>
      <c r="D55" s="70">
        <f>IF(B55="","",IF(VLOOKUP($A55, 'Ex Post LI &amp; Eligibility Stats'!$A$6:$N$16,D$32,FALSE)="N/A",0,VLOOKUP($A55,'Ex Post LI &amp; Eligibility Stats'!$A$6:$N$16,D$32,FALSE)*B55/1000))</f>
        <v>4.1337900000000003</v>
      </c>
      <c r="E55" s="109">
        <v>45957</v>
      </c>
      <c r="F55" s="82">
        <f>IF(E55="","",IF(VLOOKUP($A55, 'Ex Ante LI &amp; Eligibility Stats'!$A$6:$N$16,F$32,FALSE)="N/A",0,VLOOKUP($A55, 'Ex Ante LI &amp; Eligibility Stats'!$A$6:$N$16,F$32,FALSE)*E55/1000))</f>
        <v>4.5956999999999999</v>
      </c>
      <c r="G55" s="76">
        <f>IF(E55="","",IF(VLOOKUP($A55, 'Ex Post LI &amp; Eligibility Stats'!$A$6:$N$16,G$32,FALSE)="N/A",0,VLOOKUP($A55,'Ex Post LI &amp; Eligibility Stats'!$A$6:$N$16,G$32,FALSE)*E55/1000))</f>
        <v>4.1361300000000005</v>
      </c>
      <c r="H55" s="109">
        <v>46121</v>
      </c>
      <c r="I55" s="82">
        <f>IF(H55="","",IF(VLOOKUP($A55, 'Ex Ante LI &amp; Eligibility Stats'!$A$6:$N$16,I$32,FALSE)="N/A",0,VLOOKUP($A55, 'Ex Ante LI &amp; Eligibility Stats'!$A$6:$N$16,I$32,FALSE)*H55/1000))</f>
        <v>3.6896800000000001</v>
      </c>
      <c r="J55" s="79">
        <f>IF(H55="","",IF(VLOOKUP($A55, 'Ex Post LI &amp; Eligibility Stats'!$A$6:$N$16,J$32,FALSE)="N/A",0,VLOOKUP($A55,'Ex Post LI &amp; Eligibility Stats'!$A$6:$N$16,J$32,FALSE)*H55/1000))</f>
        <v>4.1508899999999995</v>
      </c>
      <c r="K55" s="109">
        <v>46309</v>
      </c>
      <c r="L55" s="82">
        <f>IF(K55="","",IF(VLOOKUP($A55, 'Ex Ante LI &amp; Eligibility Stats'!$A$6:$N$16,L$32,FALSE)="N/A",0,VLOOKUP($A55, 'Ex Ante LI &amp; Eligibility Stats'!$A$6:$N$16,L$32,FALSE)*K55/1000))</f>
        <v>2.3154500000000002</v>
      </c>
      <c r="M55" s="76">
        <f>IF(K55="","",IF(VLOOKUP($A55, 'Ex Post LI &amp; Eligibility Stats'!$A$6:$N$16,M$32,FALSE)="N/A",0,VLOOKUP($A55,'Ex Post LI &amp; Eligibility Stats'!$A$6:$N$16,M$32,FALSE)*K55/1000))</f>
        <v>4.1678099999999993</v>
      </c>
      <c r="N55" s="109">
        <v>46206</v>
      </c>
      <c r="O55" s="82">
        <f>IF(N55="","",IF(VLOOKUP($A55, 'Ex Ante LI &amp; Eligibility Stats'!$A$6:$N$16,O$32,FALSE)="N/A",0,VLOOKUP($A55, 'Ex Ante LI &amp; Eligibility Stats'!$A$6:$N$16,O$32,FALSE)*N55/1000))</f>
        <v>1.8482400000000001</v>
      </c>
      <c r="P55" s="76">
        <f>IF(N55="","",IF(VLOOKUP($A55, 'Ex Post LI &amp; Eligibility Stats'!$A$6:$N$16,P$32,FALSE)="N/A",0,VLOOKUP($A55,'Ex Post LI &amp; Eligibility Stats'!$A$6:$N$16,P$32,FALSE)*N55/1000))</f>
        <v>4.1585400000000003</v>
      </c>
      <c r="Q55" s="109"/>
      <c r="R55" s="82" t="str">
        <f>IF(Q55="","",IF(VLOOKUP($A55, 'Ex Ante LI &amp; Eligibility Stats'!$A$6:$N$16,R$32,FALSE)="N/A",0,VLOOKUP($A55, 'Ex Ante LI &amp; Eligibility Stats'!$A$6:$N$16,R$32,FALSE)*Q55/1000))</f>
        <v/>
      </c>
      <c r="S55" s="74" t="str">
        <f>IF(Q55="","",IF(VLOOKUP($A55, 'Ex Post LI &amp; Eligibility Stats'!$A$6:$N$16,S$32,FALSE)="N/A",0,VLOOKUP($A55,'Ex Post LI &amp; Eligibility Stats'!$A$6:$N$16,S$32,FALSE)*Q55/1000))</f>
        <v/>
      </c>
      <c r="T55" s="230" t="s">
        <v>19</v>
      </c>
    </row>
    <row r="56" spans="1:20" s="43" customFormat="1" ht="13.5" thickBot="1">
      <c r="A56" s="135" t="s">
        <v>37</v>
      </c>
      <c r="B56" s="158">
        <f>IF(B50="","",SUM(B50:B55))</f>
        <v>155068</v>
      </c>
      <c r="C56" s="159">
        <f t="shared" ref="C56:E56" si="15">IF(C50="","",SUM(C50:C55))</f>
        <v>37.845086171627997</v>
      </c>
      <c r="D56" s="160">
        <f t="shared" si="15"/>
        <v>52.879409999999993</v>
      </c>
      <c r="E56" s="141">
        <f t="shared" si="15"/>
        <v>154266</v>
      </c>
      <c r="F56" s="142">
        <f t="shared" ref="F56:S56" si="16">IF(F50="","",SUM(F50:F55))</f>
        <v>39.369366041846</v>
      </c>
      <c r="G56" s="270">
        <f t="shared" si="16"/>
        <v>54.97063</v>
      </c>
      <c r="H56" s="153">
        <f t="shared" si="16"/>
        <v>153761</v>
      </c>
      <c r="I56" s="192">
        <f t="shared" si="16"/>
        <v>39.260002823714004</v>
      </c>
      <c r="J56" s="143">
        <f t="shared" si="16"/>
        <v>58.619179999999986</v>
      </c>
      <c r="K56" s="153">
        <f t="shared" si="16"/>
        <v>154234</v>
      </c>
      <c r="L56" s="164">
        <f t="shared" si="16"/>
        <v>27.254047557520003</v>
      </c>
      <c r="M56" s="196">
        <f t="shared" si="16"/>
        <v>43.973759999999999</v>
      </c>
      <c r="N56" s="153">
        <f t="shared" si="16"/>
        <v>161244</v>
      </c>
      <c r="O56" s="164">
        <f t="shared" si="16"/>
        <v>9.2209981608599989</v>
      </c>
      <c r="P56" s="196">
        <f t="shared" si="16"/>
        <v>16.882739999999998</v>
      </c>
      <c r="Q56" s="153" t="str">
        <f t="shared" si="16"/>
        <v/>
      </c>
      <c r="R56" s="164" t="str">
        <f t="shared" si="16"/>
        <v/>
      </c>
      <c r="S56" s="428" t="str">
        <f t="shared" si="16"/>
        <v/>
      </c>
      <c r="T56" s="271"/>
    </row>
    <row r="57" spans="1:20" s="43" customFormat="1" ht="14.25" thickTop="1" thickBot="1">
      <c r="A57" s="137" t="s">
        <v>38</v>
      </c>
      <c r="B57" s="188">
        <f>IFERROR(B48+B56,"")</f>
        <v>222341</v>
      </c>
      <c r="C57" s="189">
        <f t="shared" ref="C57:E57" si="17">IFERROR(C48+C56,"")</f>
        <v>254.37764395461204</v>
      </c>
      <c r="D57" s="144">
        <f t="shared" si="17"/>
        <v>228.93938999999995</v>
      </c>
      <c r="E57" s="190">
        <f t="shared" si="17"/>
        <v>220571</v>
      </c>
      <c r="F57" s="154">
        <f t="shared" ref="F57:S57" si="18">IFERROR(F48+F56,"")</f>
        <v>250.87834410564605</v>
      </c>
      <c r="G57" s="144">
        <f t="shared" si="18"/>
        <v>230.73052999999996</v>
      </c>
      <c r="H57" s="154">
        <f t="shared" si="18"/>
        <v>219071</v>
      </c>
      <c r="I57" s="193">
        <f t="shared" si="18"/>
        <v>249.01072965995399</v>
      </c>
      <c r="J57" s="144">
        <f t="shared" si="18"/>
        <v>236.95558</v>
      </c>
      <c r="K57" s="154">
        <f t="shared" si="18"/>
        <v>218535</v>
      </c>
      <c r="L57" s="194">
        <f t="shared" si="18"/>
        <v>233.39204531755999</v>
      </c>
      <c r="M57" s="165">
        <f t="shared" si="18"/>
        <v>216.80446000000001</v>
      </c>
      <c r="N57" s="154">
        <f t="shared" si="18"/>
        <v>226383</v>
      </c>
      <c r="O57" s="194">
        <f t="shared" si="18"/>
        <v>180.04463296086001</v>
      </c>
      <c r="P57" s="165">
        <f t="shared" si="18"/>
        <v>166.98074000000003</v>
      </c>
      <c r="Q57" s="154" t="str">
        <f t="shared" si="18"/>
        <v/>
      </c>
      <c r="R57" s="194" t="str">
        <f t="shared" si="18"/>
        <v/>
      </c>
      <c r="S57" s="194" t="str">
        <f t="shared" si="18"/>
        <v/>
      </c>
      <c r="T57" s="231"/>
    </row>
    <row r="58" spans="1:20" ht="13.5" thickTop="1">
      <c r="A58" s="10" t="s">
        <v>47</v>
      </c>
    </row>
    <row r="59" spans="1:20" ht="68.25" customHeight="1">
      <c r="A59" s="684" t="s">
        <v>48</v>
      </c>
      <c r="B59" s="684"/>
      <c r="C59" s="684"/>
      <c r="D59" s="684"/>
      <c r="E59" s="684"/>
      <c r="F59" s="684"/>
      <c r="G59" s="684"/>
      <c r="H59" s="684"/>
      <c r="I59" s="684"/>
      <c r="J59" s="684"/>
      <c r="K59" s="684"/>
      <c r="L59" s="684"/>
      <c r="M59" s="684"/>
      <c r="N59" s="684"/>
      <c r="O59" s="684"/>
      <c r="P59" s="684"/>
      <c r="Q59" s="684"/>
      <c r="R59" s="684"/>
      <c r="S59" s="684"/>
      <c r="T59" s="684"/>
    </row>
    <row r="60" spans="1:20" s="40" customFormat="1" ht="42.4" customHeight="1">
      <c r="A60" s="691" t="s">
        <v>49</v>
      </c>
      <c r="B60" s="691"/>
      <c r="C60" s="691"/>
      <c r="D60" s="691"/>
      <c r="E60" s="691"/>
      <c r="F60" s="691"/>
      <c r="G60" s="691"/>
      <c r="H60" s="691"/>
      <c r="I60" s="691"/>
      <c r="J60" s="691"/>
      <c r="K60" s="691"/>
      <c r="L60" s="691"/>
      <c r="M60" s="691"/>
      <c r="N60" s="691"/>
      <c r="O60" s="691"/>
      <c r="P60" s="691"/>
      <c r="Q60" s="691"/>
      <c r="R60" s="691"/>
      <c r="S60" s="691"/>
      <c r="T60" s="691"/>
    </row>
    <row r="61" spans="1:20" s="40" customFormat="1" ht="44.45" customHeight="1">
      <c r="A61" s="691" t="s">
        <v>50</v>
      </c>
      <c r="B61" s="691"/>
      <c r="C61" s="691"/>
      <c r="D61" s="691"/>
      <c r="E61" s="691"/>
      <c r="F61" s="691"/>
      <c r="G61" s="691"/>
      <c r="H61" s="691"/>
      <c r="I61" s="691"/>
      <c r="J61" s="691"/>
      <c r="K61" s="691"/>
      <c r="L61" s="691"/>
      <c r="M61" s="691"/>
      <c r="N61" s="691"/>
      <c r="O61" s="691"/>
      <c r="P61" s="691"/>
      <c r="Q61" s="691"/>
      <c r="R61" s="691"/>
      <c r="S61" s="691"/>
      <c r="T61" s="691"/>
    </row>
    <row r="62" spans="1:20" s="42" customFormat="1" ht="16.899999999999999" customHeight="1">
      <c r="A62" s="690" t="s">
        <v>51</v>
      </c>
      <c r="B62" s="690"/>
      <c r="C62" s="690"/>
      <c r="D62" s="690"/>
      <c r="E62" s="690"/>
      <c r="F62" s="690"/>
      <c r="G62" s="690"/>
      <c r="H62" s="690"/>
      <c r="I62" s="690"/>
      <c r="J62" s="690"/>
      <c r="K62" s="690"/>
      <c r="L62" s="690"/>
      <c r="M62" s="690"/>
      <c r="N62" s="690"/>
      <c r="O62" s="690"/>
      <c r="P62" s="690"/>
      <c r="Q62" s="690"/>
      <c r="R62" s="690"/>
      <c r="S62" s="690"/>
      <c r="T62" s="690"/>
    </row>
    <row r="63" spans="1:20" ht="18.399999999999999" customHeight="1">
      <c r="A63" s="690" t="s">
        <v>52</v>
      </c>
      <c r="B63" s="686"/>
      <c r="C63" s="686"/>
      <c r="D63" s="686"/>
      <c r="E63" s="686"/>
      <c r="F63" s="686"/>
      <c r="G63" s="686"/>
      <c r="H63" s="686"/>
      <c r="I63" s="686"/>
      <c r="J63" s="686"/>
      <c r="K63" s="686"/>
      <c r="L63" s="686"/>
      <c r="M63" s="686"/>
      <c r="N63" s="686"/>
      <c r="O63" s="686"/>
      <c r="P63" s="686"/>
      <c r="Q63" s="686"/>
      <c r="R63" s="686"/>
      <c r="S63" s="686"/>
      <c r="T63" s="686"/>
    </row>
    <row r="64" spans="1:20" ht="18.399999999999999" customHeight="1">
      <c r="A64" s="685" t="s">
        <v>53</v>
      </c>
      <c r="B64" s="686"/>
      <c r="C64" s="686"/>
      <c r="D64" s="686"/>
      <c r="E64" s="686"/>
      <c r="F64" s="686"/>
      <c r="G64" s="686"/>
      <c r="H64" s="686"/>
      <c r="I64" s="686"/>
      <c r="J64" s="686"/>
      <c r="K64" s="686"/>
      <c r="L64" s="686"/>
      <c r="M64" s="686"/>
      <c r="N64" s="686"/>
      <c r="O64" s="686"/>
      <c r="P64" s="686"/>
      <c r="Q64" s="686"/>
      <c r="R64" s="686"/>
      <c r="S64" s="686"/>
      <c r="T64" s="686"/>
    </row>
    <row r="65" spans="1:20">
      <c r="A65" s="683"/>
      <c r="B65" s="683"/>
      <c r="C65" s="683"/>
      <c r="D65" s="683"/>
      <c r="E65" s="683"/>
      <c r="F65" s="683"/>
      <c r="G65" s="683"/>
      <c r="H65" s="683"/>
      <c r="I65" s="683"/>
      <c r="J65" s="683"/>
      <c r="K65" s="683"/>
      <c r="L65" s="683"/>
      <c r="M65" s="683"/>
      <c r="N65" s="683"/>
      <c r="O65" s="683"/>
      <c r="P65" s="683"/>
      <c r="Q65" s="683"/>
      <c r="R65" s="683"/>
      <c r="S65" s="683"/>
      <c r="T65" s="683"/>
    </row>
  </sheetData>
  <protectedRanges>
    <protectedRange sqref="Q28" name="Range1_4_1"/>
    <protectedRange sqref="B47 B20 E20 H20 K20 N20" name="Range1_3_1"/>
    <protectedRange sqref="B46 B19 E19 H19 K19 N19" name="Range1_5_1"/>
  </protectedRanges>
  <autoFilter ref="A32:T64" xr:uid="{00000000-0001-0000-0200-000000000000}"/>
  <mergeCells count="19">
    <mergeCell ref="Q6:S6"/>
    <mergeCell ref="B6:D6"/>
    <mergeCell ref="E6:G6"/>
    <mergeCell ref="H6:J6"/>
    <mergeCell ref="K6:M6"/>
    <mergeCell ref="N6:P6"/>
    <mergeCell ref="A65:T65"/>
    <mergeCell ref="A59:T59"/>
    <mergeCell ref="A64:T64"/>
    <mergeCell ref="K33:M33"/>
    <mergeCell ref="A63:T63"/>
    <mergeCell ref="A62:T62"/>
    <mergeCell ref="Q33:S33"/>
    <mergeCell ref="B33:D33"/>
    <mergeCell ref="E33:G33"/>
    <mergeCell ref="H33:J33"/>
    <mergeCell ref="N33:P33"/>
    <mergeCell ref="A60:T60"/>
    <mergeCell ref="A61:T61"/>
  </mergeCells>
  <phoneticPr fontId="22" type="noConversion"/>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November 2023</oddHeader>
    <oddFooter>&amp;L&amp;F&amp;R&amp;A&amp;C&amp;"Calibri"&amp;11&amp;K000000&amp;"Calibri"&amp;11&amp;K000000&amp;"Calibri,Regular"&amp;11 &amp;K0000003 of 11_x000D_&amp;1#&amp;"Calibri"&amp;12&amp;K000000Public</oddFooter>
  </headerFooter>
  <customProperties>
    <customPr name="_pios_id" r:id="rId2"/>
  </customProperties>
  <ignoredErrors>
    <ignoredError sqref="H31:S32 H33:J33 N33:S3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A19" sqref="A19:O19"/>
    </sheetView>
  </sheetViews>
  <sheetFormatPr defaultColWidth="9.42578125" defaultRowHeight="12.75"/>
  <cols>
    <col min="1" max="1" width="33.5703125" style="10" customWidth="1"/>
    <col min="2" max="2" width="10" style="10" bestFit="1" customWidth="1"/>
    <col min="3" max="3" width="11.42578125" style="10" bestFit="1" customWidth="1"/>
    <col min="4" max="5" width="9.85546875" style="10" bestFit="1" customWidth="1"/>
    <col min="6" max="9" width="9.28515625" style="10" customWidth="1"/>
    <col min="10" max="10" width="10.42578125" style="10" customWidth="1"/>
    <col min="11" max="11" width="11" style="10" customWidth="1"/>
    <col min="12" max="13" width="10.42578125" style="10" customWidth="1"/>
    <col min="14" max="14" width="20.42578125" style="10" bestFit="1" customWidth="1"/>
    <col min="15" max="15" width="64.42578125" style="10" customWidth="1"/>
    <col min="16" max="16" width="15" style="10" bestFit="1" customWidth="1"/>
    <col min="17" max="17" width="10.5703125" style="10" customWidth="1"/>
    <col min="18" max="18" width="9.5703125" style="10" bestFit="1" customWidth="1"/>
    <col min="19" max="19" width="11.42578125" style="10" customWidth="1"/>
    <col min="20" max="20" width="9.5703125" style="10" bestFit="1" customWidth="1"/>
    <col min="21" max="21" width="10.5703125" style="10" customWidth="1"/>
    <col min="22" max="22" width="12.42578125" style="10" bestFit="1" customWidth="1"/>
    <col min="23" max="23" width="12.42578125" style="10" customWidth="1"/>
    <col min="24" max="24" width="9.5703125" style="10" bestFit="1" customWidth="1"/>
    <col min="25" max="25" width="11.42578125" style="10" customWidth="1"/>
    <col min="26" max="26" width="11.5703125" style="10" bestFit="1" customWidth="1"/>
    <col min="27" max="27" width="11.5703125" style="10" customWidth="1"/>
    <col min="28" max="16384" width="9.42578125" style="10"/>
  </cols>
  <sheetData>
    <row r="1" spans="1:15" s="34" customFormat="1" ht="17.100000000000001" customHeight="1">
      <c r="A1" s="694" t="s">
        <v>54</v>
      </c>
      <c r="B1" s="695"/>
      <c r="C1" s="695"/>
    </row>
    <row r="2" spans="1:15" ht="12.75" hidden="1" customHeight="1">
      <c r="A2" s="43"/>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96" t="s">
        <v>55</v>
      </c>
      <c r="B4" s="699" t="s">
        <v>56</v>
      </c>
      <c r="C4" s="699"/>
      <c r="D4" s="699"/>
      <c r="E4" s="699"/>
      <c r="F4" s="699"/>
      <c r="G4" s="699"/>
      <c r="H4" s="699"/>
      <c r="I4" s="699"/>
      <c r="J4" s="699"/>
      <c r="K4" s="699"/>
      <c r="L4" s="699"/>
      <c r="M4" s="699"/>
      <c r="N4" s="700" t="s">
        <v>384</v>
      </c>
      <c r="O4" s="696" t="s">
        <v>57</v>
      </c>
    </row>
    <row r="5" spans="1:15" customFormat="1" ht="37.5" customHeight="1">
      <c r="A5" s="697"/>
      <c r="B5" s="429" t="s">
        <v>5</v>
      </c>
      <c r="C5" s="429" t="s">
        <v>6</v>
      </c>
      <c r="D5" s="429" t="s">
        <v>7</v>
      </c>
      <c r="E5" s="429" t="s">
        <v>8</v>
      </c>
      <c r="F5" s="429" t="s">
        <v>9</v>
      </c>
      <c r="G5" s="429" t="s">
        <v>10</v>
      </c>
      <c r="H5" s="429" t="s">
        <v>39</v>
      </c>
      <c r="I5" s="429" t="s">
        <v>58</v>
      </c>
      <c r="J5" s="429" t="s">
        <v>59</v>
      </c>
      <c r="K5" s="429" t="s">
        <v>42</v>
      </c>
      <c r="L5" s="429" t="s">
        <v>60</v>
      </c>
      <c r="M5" s="429" t="s">
        <v>44</v>
      </c>
      <c r="N5" s="701"/>
      <c r="O5" s="697"/>
    </row>
    <row r="6" spans="1:15" s="71" customFormat="1" ht="51">
      <c r="A6" s="430" t="s">
        <v>24</v>
      </c>
      <c r="B6" s="431">
        <v>606.31034</v>
      </c>
      <c r="C6" s="431">
        <v>649.89034000000004</v>
      </c>
      <c r="D6" s="431">
        <v>692.15254000000004</v>
      </c>
      <c r="E6" s="431">
        <v>714.77080000000001</v>
      </c>
      <c r="F6" s="431">
        <v>725.88559999999995</v>
      </c>
      <c r="G6" s="431">
        <v>741.89340000000004</v>
      </c>
      <c r="H6" s="431">
        <v>717.49782000000005</v>
      </c>
      <c r="I6" s="431">
        <v>702.8826600000001</v>
      </c>
      <c r="J6" s="431">
        <v>693.70047999999997</v>
      </c>
      <c r="K6" s="431">
        <v>727.65213999999992</v>
      </c>
      <c r="L6" s="431">
        <v>657.01397999999995</v>
      </c>
      <c r="M6" s="431">
        <v>605.47407999999996</v>
      </c>
      <c r="N6" s="432">
        <v>24000</v>
      </c>
      <c r="O6" s="433" t="s">
        <v>61</v>
      </c>
    </row>
    <row r="7" spans="1:15" s="71" customFormat="1" ht="73.5" customHeight="1">
      <c r="A7" s="430" t="s">
        <v>25</v>
      </c>
      <c r="B7" s="434" t="s">
        <v>19</v>
      </c>
      <c r="C7" s="434" t="s">
        <v>19</v>
      </c>
      <c r="D7" s="434" t="s">
        <v>19</v>
      </c>
      <c r="E7" s="434" t="s">
        <v>19</v>
      </c>
      <c r="F7" s="434" t="s">
        <v>19</v>
      </c>
      <c r="G7" s="434" t="s">
        <v>19</v>
      </c>
      <c r="H7" s="434" t="s">
        <v>19</v>
      </c>
      <c r="I7" s="434" t="s">
        <v>19</v>
      </c>
      <c r="J7" s="434" t="s">
        <v>19</v>
      </c>
      <c r="K7" s="434" t="s">
        <v>19</v>
      </c>
      <c r="L7" s="434" t="s">
        <v>19</v>
      </c>
      <c r="M7" s="434" t="s">
        <v>19</v>
      </c>
      <c r="N7" s="432" t="s">
        <v>62</v>
      </c>
      <c r="O7" s="433" t="s">
        <v>63</v>
      </c>
    </row>
    <row r="8" spans="1:15" s="71" customFormat="1" ht="57.4" customHeight="1">
      <c r="A8" s="430" t="s">
        <v>26</v>
      </c>
      <c r="B8" s="431" t="s">
        <v>19</v>
      </c>
      <c r="C8" s="431" t="s">
        <v>19</v>
      </c>
      <c r="D8" s="431" t="s">
        <v>19</v>
      </c>
      <c r="E8" s="431" t="s">
        <v>19</v>
      </c>
      <c r="F8" s="431" t="s">
        <v>19</v>
      </c>
      <c r="G8" s="431" t="s">
        <v>19</v>
      </c>
      <c r="H8" s="431" t="s">
        <v>19</v>
      </c>
      <c r="I8" s="431" t="s">
        <v>19</v>
      </c>
      <c r="J8" s="431" t="s">
        <v>19</v>
      </c>
      <c r="K8" s="431" t="s">
        <v>19</v>
      </c>
      <c r="L8" s="431" t="s">
        <v>19</v>
      </c>
      <c r="M8" s="431" t="s">
        <v>19</v>
      </c>
      <c r="N8" s="432" t="s">
        <v>62</v>
      </c>
      <c r="O8" s="433" t="s">
        <v>64</v>
      </c>
    </row>
    <row r="9" spans="1:15" s="71" customFormat="1" ht="44.85" customHeight="1">
      <c r="A9" s="430" t="s">
        <v>65</v>
      </c>
      <c r="B9" s="431" t="s">
        <v>19</v>
      </c>
      <c r="C9" s="431" t="s">
        <v>19</v>
      </c>
      <c r="D9" s="431" t="s">
        <v>19</v>
      </c>
      <c r="E9" s="431" t="s">
        <v>19</v>
      </c>
      <c r="F9" s="431" t="s">
        <v>19</v>
      </c>
      <c r="G9" s="431" t="s">
        <v>19</v>
      </c>
      <c r="H9" s="431" t="s">
        <v>19</v>
      </c>
      <c r="I9" s="431" t="s">
        <v>19</v>
      </c>
      <c r="J9" s="431" t="s">
        <v>19</v>
      </c>
      <c r="K9" s="431" t="s">
        <v>19</v>
      </c>
      <c r="L9" s="431" t="s">
        <v>19</v>
      </c>
      <c r="M9" s="431" t="s">
        <v>19</v>
      </c>
      <c r="N9" s="347" t="s">
        <v>62</v>
      </c>
      <c r="O9" s="433" t="s">
        <v>66</v>
      </c>
    </row>
    <row r="10" spans="1:15" s="71" customFormat="1" ht="32.25" customHeight="1">
      <c r="A10" s="430" t="s">
        <v>67</v>
      </c>
      <c r="B10" s="431" t="s">
        <v>19</v>
      </c>
      <c r="C10" s="431" t="s">
        <v>19</v>
      </c>
      <c r="D10" s="431" t="s">
        <v>19</v>
      </c>
      <c r="E10" s="435" t="s">
        <v>19</v>
      </c>
      <c r="F10" s="431">
        <v>0.28011066200000001</v>
      </c>
      <c r="G10" s="431">
        <v>0.35296084</v>
      </c>
      <c r="H10" s="431">
        <v>0.35119191799999999</v>
      </c>
      <c r="I10" s="431">
        <v>0.33979919000000003</v>
      </c>
      <c r="J10" s="431">
        <v>0.30262681200000002</v>
      </c>
      <c r="K10" s="431">
        <v>0.207906602</v>
      </c>
      <c r="L10" s="431" t="s">
        <v>19</v>
      </c>
      <c r="M10" s="431" t="s">
        <v>19</v>
      </c>
      <c r="N10" s="432" t="s">
        <v>62</v>
      </c>
      <c r="O10" s="433" t="s">
        <v>68</v>
      </c>
    </row>
    <row r="11" spans="1:15" s="71" customFormat="1" ht="55.5" customHeight="1">
      <c r="A11" s="430" t="s">
        <v>31</v>
      </c>
      <c r="B11" s="431" t="s">
        <v>19</v>
      </c>
      <c r="C11" s="431" t="s">
        <v>19</v>
      </c>
      <c r="D11" s="431" t="s">
        <v>19</v>
      </c>
      <c r="E11" s="431" t="s">
        <v>19</v>
      </c>
      <c r="F11" s="431">
        <v>0.33</v>
      </c>
      <c r="G11" s="431">
        <v>0.57999999999999996</v>
      </c>
      <c r="H11" s="431">
        <v>0.56000000000000005</v>
      </c>
      <c r="I11" s="431">
        <v>0.49</v>
      </c>
      <c r="J11" s="431">
        <v>0.63</v>
      </c>
      <c r="K11" s="431">
        <v>0.38</v>
      </c>
      <c r="L11" s="431" t="s">
        <v>19</v>
      </c>
      <c r="M11" s="431" t="s">
        <v>19</v>
      </c>
      <c r="N11" s="436" t="s">
        <v>69</v>
      </c>
      <c r="O11" s="705" t="s">
        <v>70</v>
      </c>
    </row>
    <row r="12" spans="1:15" s="71" customFormat="1" ht="55.5" customHeight="1">
      <c r="A12" s="430" t="s">
        <v>32</v>
      </c>
      <c r="B12" s="431" t="s">
        <v>19</v>
      </c>
      <c r="C12" s="431" t="s">
        <v>19</v>
      </c>
      <c r="D12" s="431" t="s">
        <v>19</v>
      </c>
      <c r="E12" s="431" t="s">
        <v>19</v>
      </c>
      <c r="F12" s="431">
        <v>38.6</v>
      </c>
      <c r="G12" s="431">
        <v>31.7</v>
      </c>
      <c r="H12" s="431">
        <v>33.799999999999997</v>
      </c>
      <c r="I12" s="431">
        <v>34.200000000000003</v>
      </c>
      <c r="J12" s="431">
        <v>34.200000000000003</v>
      </c>
      <c r="K12" s="431">
        <v>32.6</v>
      </c>
      <c r="L12" s="431" t="s">
        <v>19</v>
      </c>
      <c r="M12" s="431" t="s">
        <v>19</v>
      </c>
      <c r="N12" s="262">
        <v>569000</v>
      </c>
      <c r="O12" s="706"/>
    </row>
    <row r="13" spans="1:15" customFormat="1" ht="18.399999999999999" customHeight="1">
      <c r="A13" s="430" t="s">
        <v>33</v>
      </c>
      <c r="B13" s="431">
        <v>1.94253948</v>
      </c>
      <c r="C13" s="431">
        <v>2.1670314799999999</v>
      </c>
      <c r="D13" s="431">
        <v>1.9395569399999999</v>
      </c>
      <c r="E13" s="431">
        <v>2.1704615600000001</v>
      </c>
      <c r="F13" s="431">
        <v>3.1493576000000001</v>
      </c>
      <c r="G13" s="431">
        <v>3.4537620799999997</v>
      </c>
      <c r="H13" s="431">
        <v>3.3988956400000001</v>
      </c>
      <c r="I13" s="431">
        <v>3.7029097399999999</v>
      </c>
      <c r="J13" s="431">
        <v>3.4149202399999998</v>
      </c>
      <c r="K13" s="431">
        <v>2.9266787799999996</v>
      </c>
      <c r="L13" s="431">
        <v>2.2880848999999999</v>
      </c>
      <c r="M13" s="431">
        <v>1.97985838</v>
      </c>
      <c r="N13" s="347">
        <v>5000</v>
      </c>
      <c r="O13" s="702" t="s">
        <v>71</v>
      </c>
    </row>
    <row r="14" spans="1:15" customFormat="1" ht="18.399999999999999" customHeight="1">
      <c r="A14" s="437" t="s">
        <v>34</v>
      </c>
      <c r="B14" s="431">
        <v>0.18527301600000001</v>
      </c>
      <c r="C14" s="431">
        <v>0.18817055799999999</v>
      </c>
      <c r="D14" s="431">
        <v>0.18050461000000001</v>
      </c>
      <c r="E14" s="431">
        <v>0.204701296</v>
      </c>
      <c r="F14" s="431">
        <v>0.28174391799999998</v>
      </c>
      <c r="G14" s="431">
        <v>0.31522718399999999</v>
      </c>
      <c r="H14" s="431">
        <v>0.31990181600000001</v>
      </c>
      <c r="I14" s="431">
        <v>0.32446317799999996</v>
      </c>
      <c r="J14" s="431">
        <v>0.28781887000000006</v>
      </c>
      <c r="K14" s="431">
        <v>0.26594609600000008</v>
      </c>
      <c r="L14" s="431">
        <v>0.18591075199999998</v>
      </c>
      <c r="M14" s="431">
        <v>0.18660866199999998</v>
      </c>
      <c r="N14" s="432">
        <v>36000</v>
      </c>
      <c r="O14" s="703"/>
    </row>
    <row r="15" spans="1:15" customFormat="1" ht="18" customHeight="1">
      <c r="A15" s="437" t="s">
        <v>35</v>
      </c>
      <c r="B15" s="431">
        <v>1.4838384E-2</v>
      </c>
      <c r="C15" s="431">
        <v>1.4591992000000002E-2</v>
      </c>
      <c r="D15" s="431">
        <v>1.2156721999999998E-2</v>
      </c>
      <c r="E15" s="431">
        <v>1.3263844E-2</v>
      </c>
      <c r="F15" s="431">
        <v>2.037572E-2</v>
      </c>
      <c r="G15" s="431">
        <v>2.3186447999999998E-2</v>
      </c>
      <c r="H15" s="431">
        <v>2.3905537999999997E-2</v>
      </c>
      <c r="I15" s="431">
        <v>2.4203297999999998E-2</v>
      </c>
      <c r="J15" s="431">
        <v>2.0852894E-2</v>
      </c>
      <c r="K15" s="431">
        <v>1.8092764000000001E-2</v>
      </c>
      <c r="L15" s="431">
        <v>1.3300568000000002E-2</v>
      </c>
      <c r="M15" s="431">
        <v>1.5022498E-2</v>
      </c>
      <c r="N15" s="263">
        <v>218000</v>
      </c>
      <c r="O15" s="704"/>
    </row>
    <row r="16" spans="1:15" customFormat="1" ht="42.75" customHeight="1">
      <c r="A16" s="430" t="s">
        <v>72</v>
      </c>
      <c r="B16" s="431">
        <v>0.05</v>
      </c>
      <c r="C16" s="431">
        <v>0.05</v>
      </c>
      <c r="D16" s="431">
        <v>0.02</v>
      </c>
      <c r="E16" s="431">
        <v>0.03</v>
      </c>
      <c r="F16" s="431">
        <v>0.08</v>
      </c>
      <c r="G16" s="431">
        <v>0.12</v>
      </c>
      <c r="H16" s="431">
        <v>0.11</v>
      </c>
      <c r="I16" s="431">
        <v>0.1</v>
      </c>
      <c r="J16" s="431">
        <v>0.08</v>
      </c>
      <c r="K16" s="431">
        <v>0.05</v>
      </c>
      <c r="L16" s="431">
        <v>0.04</v>
      </c>
      <c r="M16" s="431">
        <v>0.05</v>
      </c>
      <c r="N16" s="432" t="s">
        <v>73</v>
      </c>
      <c r="O16" s="438" t="s">
        <v>74</v>
      </c>
    </row>
    <row r="17" spans="1:20" s="72" customFormat="1" ht="12.6" customHeight="1">
      <c r="K17" s="33"/>
    </row>
    <row r="18" spans="1:20" s="72" customFormat="1" ht="30.75" customHeight="1">
      <c r="A18" s="698" t="s">
        <v>383</v>
      </c>
      <c r="B18" s="698"/>
      <c r="C18" s="698"/>
      <c r="D18" s="698"/>
      <c r="E18" s="698"/>
      <c r="F18" s="698"/>
      <c r="G18" s="698"/>
      <c r="H18" s="698"/>
      <c r="I18" s="698"/>
      <c r="J18" s="698"/>
      <c r="K18" s="698"/>
      <c r="L18" s="698"/>
      <c r="M18" s="698"/>
      <c r="N18" s="698"/>
      <c r="O18" s="698"/>
    </row>
    <row r="19" spans="1:20" s="128" customFormat="1" ht="21.4" customHeight="1">
      <c r="A19" s="684"/>
      <c r="B19" s="692"/>
      <c r="C19" s="692"/>
      <c r="D19" s="692"/>
      <c r="E19" s="692"/>
      <c r="F19" s="692"/>
      <c r="G19" s="692"/>
      <c r="H19" s="692"/>
      <c r="I19" s="692"/>
      <c r="J19" s="692"/>
      <c r="K19" s="693"/>
      <c r="L19" s="692"/>
      <c r="M19" s="692"/>
      <c r="N19" s="692"/>
      <c r="O19" s="692"/>
      <c r="P19" s="152"/>
      <c r="Q19" s="152"/>
      <c r="R19" s="152"/>
      <c r="S19" s="152"/>
      <c r="T19" s="152"/>
    </row>
    <row r="20" spans="1:20" s="128" customFormat="1"/>
    <row r="33" spans="11:11">
      <c r="K33" s="157"/>
    </row>
    <row r="35" spans="11:11">
      <c r="K35" s="173"/>
    </row>
    <row r="36" spans="11:11">
      <c r="K36" s="35"/>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November 2023</oddHeader>
    <oddFooter>&amp;L&amp;F&amp;R&amp;A&amp;C&amp;"Calibri"&amp;11&amp;K000000&amp;"Calibri"&amp;11&amp;K0000004 of 11_x000D_&amp;1#&amp;"Calibri"&amp;12&amp;K000000Public</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4" zoomScale="60" zoomScaleNormal="100" zoomScalePageLayoutView="60" workbookViewId="0">
      <selection activeCell="A23" sqref="A23"/>
    </sheetView>
  </sheetViews>
  <sheetFormatPr defaultColWidth="9.42578125" defaultRowHeight="12.75"/>
  <cols>
    <col min="1" max="1" width="36.140625" style="10" customWidth="1"/>
    <col min="2" max="2" width="10" style="10" bestFit="1" customWidth="1"/>
    <col min="3" max="3" width="11.42578125" style="10" bestFit="1" customWidth="1"/>
    <col min="4" max="7" width="9.140625" style="10" customWidth="1"/>
    <col min="8" max="8" width="8" style="10" customWidth="1"/>
    <col min="9" max="9" width="9.140625" style="10" customWidth="1"/>
    <col min="10" max="10" width="11.42578125" style="10" customWidth="1"/>
    <col min="11" max="11" width="10.140625" style="10" customWidth="1"/>
    <col min="12" max="12" width="11.85546875" style="10" customWidth="1"/>
    <col min="13" max="13" width="11.28515625" style="10" customWidth="1"/>
    <col min="14" max="14" width="19" style="10" customWidth="1"/>
    <col min="15" max="15" width="74.7109375" style="33" customWidth="1"/>
    <col min="16" max="16" width="26.5703125" style="10" hidden="1" customWidth="1"/>
    <col min="17" max="17" width="4.28515625" style="10" customWidth="1"/>
    <col min="18" max="18" width="46.42578125" style="10" customWidth="1"/>
    <col min="19" max="19" width="10.5703125" style="10" customWidth="1"/>
    <col min="20" max="20" width="12.42578125" style="10" bestFit="1" customWidth="1"/>
    <col min="21" max="21" width="12.42578125" style="10" customWidth="1"/>
    <col min="22" max="22" width="9.5703125" style="10" bestFit="1" customWidth="1"/>
    <col min="23" max="23" width="11.42578125" style="10" customWidth="1"/>
    <col min="24" max="24" width="11.5703125" style="10" bestFit="1" customWidth="1"/>
    <col min="25" max="25" width="11.5703125" style="10" customWidth="1"/>
    <col min="26" max="16384" width="9.42578125" style="10"/>
  </cols>
  <sheetData>
    <row r="1" spans="1:15" s="34" customFormat="1" ht="16.5" hidden="1" customHeight="1">
      <c r="A1" s="694" t="s">
        <v>75</v>
      </c>
      <c r="B1" s="695"/>
      <c r="C1" s="695"/>
    </row>
    <row r="2" spans="1:15" ht="12.75" hidden="1" customHeight="1">
      <c r="A2" s="52"/>
      <c r="B2" s="53"/>
      <c r="C2" s="53"/>
      <c r="D2" s="53"/>
      <c r="E2" s="53"/>
      <c r="F2" s="53"/>
      <c r="G2" s="53"/>
      <c r="H2" s="53"/>
      <c r="I2" s="53"/>
      <c r="J2" s="53"/>
      <c r="K2" s="53"/>
      <c r="L2" s="53"/>
      <c r="M2" s="53"/>
      <c r="N2" s="53"/>
      <c r="O2" s="53"/>
    </row>
    <row r="3" spans="1:15" ht="33.75" hidden="1" customHeight="1">
      <c r="A3" s="53"/>
      <c r="B3" s="53"/>
      <c r="C3" s="53"/>
      <c r="D3" s="53"/>
      <c r="E3" s="53"/>
      <c r="F3" s="53"/>
      <c r="G3" s="53"/>
      <c r="H3" s="53"/>
      <c r="I3" s="53"/>
      <c r="J3" s="53"/>
      <c r="K3" s="53"/>
      <c r="L3" s="53"/>
      <c r="M3" s="53"/>
      <c r="N3" s="53"/>
      <c r="O3" s="53"/>
    </row>
    <row r="4" spans="1:15" customFormat="1" ht="12.75" customHeight="1">
      <c r="A4" s="711" t="s">
        <v>55</v>
      </c>
      <c r="B4" s="699" t="s">
        <v>76</v>
      </c>
      <c r="C4" s="699"/>
      <c r="D4" s="699"/>
      <c r="E4" s="699"/>
      <c r="F4" s="699"/>
      <c r="G4" s="699"/>
      <c r="H4" s="699"/>
      <c r="I4" s="699"/>
      <c r="J4" s="699"/>
      <c r="K4" s="699"/>
      <c r="L4" s="699"/>
      <c r="M4" s="699"/>
      <c r="N4" s="700" t="s">
        <v>384</v>
      </c>
      <c r="O4" s="696" t="s">
        <v>57</v>
      </c>
    </row>
    <row r="5" spans="1:15" s="71" customFormat="1" ht="42.75" customHeight="1">
      <c r="A5" s="712"/>
      <c r="B5" s="427" t="s">
        <v>5</v>
      </c>
      <c r="C5" s="427" t="s">
        <v>6</v>
      </c>
      <c r="D5" s="427" t="s">
        <v>7</v>
      </c>
      <c r="E5" s="427" t="s">
        <v>8</v>
      </c>
      <c r="F5" s="427" t="s">
        <v>9</v>
      </c>
      <c r="G5" s="427" t="s">
        <v>10</v>
      </c>
      <c r="H5" s="427" t="s">
        <v>39</v>
      </c>
      <c r="I5" s="427" t="s">
        <v>58</v>
      </c>
      <c r="J5" s="427" t="s">
        <v>59</v>
      </c>
      <c r="K5" s="427" t="s">
        <v>42</v>
      </c>
      <c r="L5" s="427" t="s">
        <v>60</v>
      </c>
      <c r="M5" s="427" t="s">
        <v>44</v>
      </c>
      <c r="N5" s="701"/>
      <c r="O5" s="697"/>
    </row>
    <row r="6" spans="1:15" s="71" customFormat="1" ht="38.25">
      <c r="A6" s="430" t="s">
        <v>24</v>
      </c>
      <c r="B6" s="439">
        <v>577.29999999999995</v>
      </c>
      <c r="C6" s="439">
        <v>577.29999999999995</v>
      </c>
      <c r="D6" s="439">
        <v>577.29999999999995</v>
      </c>
      <c r="E6" s="439">
        <v>577.29999999999995</v>
      </c>
      <c r="F6" s="439">
        <v>577.29999999999995</v>
      </c>
      <c r="G6" s="439">
        <v>577.29999999999995</v>
      </c>
      <c r="H6" s="439">
        <v>577.29999999999995</v>
      </c>
      <c r="I6" s="439">
        <v>577.29999999999995</v>
      </c>
      <c r="J6" s="439">
        <v>577.29999999999995</v>
      </c>
      <c r="K6" s="439">
        <v>577.29999999999995</v>
      </c>
      <c r="L6" s="439">
        <v>577.29999999999995</v>
      </c>
      <c r="M6" s="439">
        <v>577.29999999999995</v>
      </c>
      <c r="N6" s="432">
        <v>24000</v>
      </c>
      <c r="O6" s="433" t="s">
        <v>61</v>
      </c>
    </row>
    <row r="7" spans="1:15" s="162" customFormat="1" ht="72" customHeight="1">
      <c r="A7" s="430" t="s">
        <v>25</v>
      </c>
      <c r="B7" s="440" t="s">
        <v>19</v>
      </c>
      <c r="C7" s="440" t="s">
        <v>19</v>
      </c>
      <c r="D7" s="440" t="s">
        <v>19</v>
      </c>
      <c r="E7" s="440" t="s">
        <v>19</v>
      </c>
      <c r="F7" s="440" t="s">
        <v>19</v>
      </c>
      <c r="G7" s="440" t="s">
        <v>19</v>
      </c>
      <c r="H7" s="440" t="s">
        <v>19</v>
      </c>
      <c r="I7" s="440" t="s">
        <v>19</v>
      </c>
      <c r="J7" s="440" t="s">
        <v>19</v>
      </c>
      <c r="K7" s="440" t="s">
        <v>19</v>
      </c>
      <c r="L7" s="440" t="s">
        <v>19</v>
      </c>
      <c r="M7" s="440" t="s">
        <v>19</v>
      </c>
      <c r="N7" s="432" t="s">
        <v>62</v>
      </c>
      <c r="O7" s="441" t="s">
        <v>63</v>
      </c>
    </row>
    <row r="8" spans="1:15" s="162" customFormat="1" ht="58.9" customHeight="1">
      <c r="A8" s="430" t="s">
        <v>26</v>
      </c>
      <c r="B8" s="440" t="s">
        <v>19</v>
      </c>
      <c r="C8" s="440" t="s">
        <v>19</v>
      </c>
      <c r="D8" s="440" t="s">
        <v>19</v>
      </c>
      <c r="E8" s="440" t="s">
        <v>19</v>
      </c>
      <c r="F8" s="440" t="s">
        <v>19</v>
      </c>
      <c r="G8" s="440" t="s">
        <v>19</v>
      </c>
      <c r="H8" s="440" t="s">
        <v>19</v>
      </c>
      <c r="I8" s="440" t="s">
        <v>19</v>
      </c>
      <c r="J8" s="440" t="s">
        <v>19</v>
      </c>
      <c r="K8" s="440" t="s">
        <v>19</v>
      </c>
      <c r="L8" s="440" t="s">
        <v>19</v>
      </c>
      <c r="M8" s="440" t="s">
        <v>19</v>
      </c>
      <c r="N8" s="432" t="s">
        <v>62</v>
      </c>
      <c r="O8" s="442" t="s">
        <v>77</v>
      </c>
    </row>
    <row r="9" spans="1:15" s="162" customFormat="1" ht="45.4" customHeight="1">
      <c r="A9" s="443" t="s">
        <v>65</v>
      </c>
      <c r="B9" s="440" t="s">
        <v>19</v>
      </c>
      <c r="C9" s="440" t="s">
        <v>19</v>
      </c>
      <c r="D9" s="440" t="s">
        <v>19</v>
      </c>
      <c r="E9" s="440" t="s">
        <v>19</v>
      </c>
      <c r="F9" s="440" t="s">
        <v>19</v>
      </c>
      <c r="G9" s="440" t="s">
        <v>19</v>
      </c>
      <c r="H9" s="440" t="s">
        <v>19</v>
      </c>
      <c r="I9" s="440" t="s">
        <v>19</v>
      </c>
      <c r="J9" s="440" t="s">
        <v>19</v>
      </c>
      <c r="K9" s="440" t="s">
        <v>19</v>
      </c>
      <c r="L9" s="440" t="s">
        <v>19</v>
      </c>
      <c r="M9" s="440" t="s">
        <v>19</v>
      </c>
      <c r="N9" s="347" t="s">
        <v>62</v>
      </c>
      <c r="O9" s="441" t="s">
        <v>78</v>
      </c>
    </row>
    <row r="10" spans="1:15" s="162" customFormat="1" ht="34.35" customHeight="1">
      <c r="A10" s="443" t="s">
        <v>67</v>
      </c>
      <c r="B10" s="440" t="s">
        <v>19</v>
      </c>
      <c r="C10" s="440" t="s">
        <v>19</v>
      </c>
      <c r="D10" s="440" t="s">
        <v>19</v>
      </c>
      <c r="E10" s="440" t="s">
        <v>19</v>
      </c>
      <c r="F10" s="439">
        <v>0.31</v>
      </c>
      <c r="G10" s="439">
        <v>0.31</v>
      </c>
      <c r="H10" s="439">
        <v>0.31</v>
      </c>
      <c r="I10" s="439">
        <v>0.31</v>
      </c>
      <c r="J10" s="439">
        <v>0.31</v>
      </c>
      <c r="K10" s="439">
        <v>0.31</v>
      </c>
      <c r="L10" s="440" t="s">
        <v>19</v>
      </c>
      <c r="M10" s="440" t="s">
        <v>19</v>
      </c>
      <c r="N10" s="432" t="s">
        <v>62</v>
      </c>
      <c r="O10" s="441" t="s">
        <v>68</v>
      </c>
    </row>
    <row r="11" spans="1:15" s="162" customFormat="1" ht="52.5" customHeight="1">
      <c r="A11" s="430" t="s">
        <v>79</v>
      </c>
      <c r="B11" s="440" t="s">
        <v>19</v>
      </c>
      <c r="C11" s="440" t="s">
        <v>19</v>
      </c>
      <c r="D11" s="440" t="s">
        <v>19</v>
      </c>
      <c r="E11" s="440" t="s">
        <v>19</v>
      </c>
      <c r="F11" s="440" t="s">
        <v>19</v>
      </c>
      <c r="G11" s="440" t="s">
        <v>19</v>
      </c>
      <c r="H11" s="440" t="s">
        <v>19</v>
      </c>
      <c r="I11" s="440" t="s">
        <v>19</v>
      </c>
      <c r="J11" s="440" t="s">
        <v>19</v>
      </c>
      <c r="K11" s="440" t="s">
        <v>19</v>
      </c>
      <c r="L11" s="440" t="s">
        <v>19</v>
      </c>
      <c r="M11" s="440" t="s">
        <v>19</v>
      </c>
      <c r="N11" s="436" t="s">
        <v>69</v>
      </c>
      <c r="O11" s="702" t="s">
        <v>70</v>
      </c>
    </row>
    <row r="12" spans="1:15" s="162" customFormat="1" ht="52.5" customHeight="1">
      <c r="A12" s="430" t="s">
        <v>32</v>
      </c>
      <c r="B12" s="440" t="s">
        <v>19</v>
      </c>
      <c r="C12" s="440" t="s">
        <v>19</v>
      </c>
      <c r="D12" s="440" t="s">
        <v>19</v>
      </c>
      <c r="E12" s="440" t="s">
        <v>19</v>
      </c>
      <c r="F12" s="439">
        <v>58.9</v>
      </c>
      <c r="G12" s="439">
        <v>58.9</v>
      </c>
      <c r="H12" s="439">
        <v>58.9</v>
      </c>
      <c r="I12" s="439">
        <v>58.9</v>
      </c>
      <c r="J12" s="439">
        <v>58.9</v>
      </c>
      <c r="K12" s="439">
        <v>58.9</v>
      </c>
      <c r="L12" s="440" t="s">
        <v>19</v>
      </c>
      <c r="M12" s="440" t="s">
        <v>19</v>
      </c>
      <c r="N12" s="262">
        <v>569000</v>
      </c>
      <c r="O12" s="704"/>
    </row>
    <row r="13" spans="1:15" customFormat="1" ht="19.899999999999999" customHeight="1">
      <c r="A13" s="430" t="s">
        <v>33</v>
      </c>
      <c r="B13" s="439">
        <v>4.05</v>
      </c>
      <c r="C13" s="439">
        <v>4.05</v>
      </c>
      <c r="D13" s="439">
        <v>4.05</v>
      </c>
      <c r="E13" s="439">
        <v>4.05</v>
      </c>
      <c r="F13" s="439">
        <v>4.05</v>
      </c>
      <c r="G13" s="439">
        <v>4.05</v>
      </c>
      <c r="H13" s="439">
        <v>4.05</v>
      </c>
      <c r="I13" s="439">
        <v>4.05</v>
      </c>
      <c r="J13" s="439">
        <v>4.05</v>
      </c>
      <c r="K13" s="439">
        <v>4.05</v>
      </c>
      <c r="L13" s="439">
        <v>4.05</v>
      </c>
      <c r="M13" s="439">
        <v>4.05</v>
      </c>
      <c r="N13" s="347">
        <v>5000</v>
      </c>
      <c r="O13" s="702" t="s">
        <v>71</v>
      </c>
    </row>
    <row r="14" spans="1:15" customFormat="1" ht="19.899999999999999" customHeight="1">
      <c r="A14" s="437" t="s">
        <v>34</v>
      </c>
      <c r="B14" s="439">
        <v>0.33</v>
      </c>
      <c r="C14" s="439">
        <v>0.33</v>
      </c>
      <c r="D14" s="439">
        <v>0.33</v>
      </c>
      <c r="E14" s="439">
        <v>0.33</v>
      </c>
      <c r="F14" s="439">
        <v>0.33</v>
      </c>
      <c r="G14" s="439">
        <v>0.33</v>
      </c>
      <c r="H14" s="439">
        <v>0.33</v>
      </c>
      <c r="I14" s="439">
        <v>0.33</v>
      </c>
      <c r="J14" s="439">
        <v>0.33</v>
      </c>
      <c r="K14" s="439">
        <v>0.33</v>
      </c>
      <c r="L14" s="439">
        <v>0.33</v>
      </c>
      <c r="M14" s="439">
        <v>0.33</v>
      </c>
      <c r="N14" s="432">
        <v>36000</v>
      </c>
      <c r="O14" s="703"/>
    </row>
    <row r="15" spans="1:15" customFormat="1" ht="19.899999999999999" customHeight="1">
      <c r="A15" s="437" t="s">
        <v>35</v>
      </c>
      <c r="B15" s="439">
        <v>0.02</v>
      </c>
      <c r="C15" s="439">
        <v>0.02</v>
      </c>
      <c r="D15" s="439">
        <v>0.02</v>
      </c>
      <c r="E15" s="439">
        <v>0.02</v>
      </c>
      <c r="F15" s="439">
        <v>0.02</v>
      </c>
      <c r="G15" s="439">
        <v>0.02</v>
      </c>
      <c r="H15" s="439">
        <v>0.02</v>
      </c>
      <c r="I15" s="439">
        <v>0.02</v>
      </c>
      <c r="J15" s="439">
        <v>0.02</v>
      </c>
      <c r="K15" s="439">
        <v>0.02</v>
      </c>
      <c r="L15" s="439">
        <v>0.02</v>
      </c>
      <c r="M15" s="439">
        <v>0.02</v>
      </c>
      <c r="N15" s="263">
        <v>218000</v>
      </c>
      <c r="O15" s="704"/>
    </row>
    <row r="16" spans="1:15" s="162" customFormat="1" ht="46.35" customHeight="1">
      <c r="A16" s="430" t="s">
        <v>72</v>
      </c>
      <c r="B16" s="439">
        <v>0.09</v>
      </c>
      <c r="C16" s="439">
        <v>0.09</v>
      </c>
      <c r="D16" s="439">
        <v>0.09</v>
      </c>
      <c r="E16" s="439">
        <v>0.09</v>
      </c>
      <c r="F16" s="439">
        <v>0.09</v>
      </c>
      <c r="G16" s="439">
        <v>0.09</v>
      </c>
      <c r="H16" s="439">
        <v>0.09</v>
      </c>
      <c r="I16" s="439">
        <v>0.09</v>
      </c>
      <c r="J16" s="439">
        <v>0.09</v>
      </c>
      <c r="K16" s="439">
        <v>0.09</v>
      </c>
      <c r="L16" s="439">
        <v>0.09</v>
      </c>
      <c r="M16" s="439">
        <v>0.09</v>
      </c>
      <c r="N16" s="432" t="s">
        <v>73</v>
      </c>
      <c r="O16" s="441" t="s">
        <v>74</v>
      </c>
    </row>
    <row r="17" spans="1:20" s="72" customFormat="1">
      <c r="K17" s="33"/>
    </row>
    <row r="18" spans="1:20" ht="44.25" customHeight="1">
      <c r="A18" s="710" t="s">
        <v>382</v>
      </c>
      <c r="B18" s="710"/>
      <c r="C18" s="710"/>
      <c r="D18" s="710"/>
      <c r="E18" s="710"/>
      <c r="F18" s="710"/>
      <c r="G18" s="710"/>
      <c r="H18" s="710"/>
      <c r="I18" s="710"/>
      <c r="J18" s="710"/>
      <c r="K18" s="710"/>
      <c r="L18" s="710"/>
      <c r="M18" s="710"/>
      <c r="N18" s="710"/>
      <c r="O18" s="710"/>
    </row>
    <row r="19" spans="1:20" s="33" customFormat="1" ht="18.399999999999999" customHeight="1">
      <c r="A19" s="710"/>
      <c r="B19" s="710"/>
      <c r="C19" s="710"/>
      <c r="D19" s="710"/>
      <c r="E19" s="710"/>
      <c r="F19" s="710"/>
      <c r="G19" s="710"/>
      <c r="H19" s="710"/>
      <c r="I19" s="710"/>
      <c r="J19" s="710"/>
      <c r="K19" s="710"/>
      <c r="L19" s="710"/>
      <c r="M19" s="710"/>
      <c r="N19" s="710"/>
      <c r="O19" s="710"/>
      <c r="P19" s="152"/>
      <c r="Q19" s="152"/>
      <c r="R19" s="152"/>
      <c r="S19" s="152"/>
      <c r="T19" s="152"/>
    </row>
    <row r="20" spans="1:20">
      <c r="A20" s="708" t="s">
        <v>80</v>
      </c>
      <c r="B20" s="709"/>
      <c r="C20" s="709"/>
      <c r="D20" s="709"/>
      <c r="E20" s="709"/>
      <c r="F20" s="709"/>
      <c r="G20" s="709"/>
      <c r="H20" s="709"/>
      <c r="I20" s="709"/>
      <c r="J20" s="709"/>
      <c r="K20" s="709"/>
      <c r="L20" s="709"/>
      <c r="M20" s="709"/>
      <c r="N20" s="709"/>
    </row>
    <row r="21" spans="1:20">
      <c r="A21" s="707"/>
      <c r="B21" s="707"/>
      <c r="C21" s="707"/>
      <c r="D21" s="707"/>
      <c r="E21" s="707"/>
      <c r="F21" s="707"/>
      <c r="G21" s="707"/>
      <c r="H21" s="707"/>
      <c r="I21" s="707"/>
      <c r="J21" s="707"/>
      <c r="K21" s="707"/>
      <c r="L21" s="707"/>
      <c r="M21" s="707"/>
      <c r="N21" s="707"/>
    </row>
    <row r="33" spans="11:11">
      <c r="K33" s="157"/>
    </row>
    <row r="35" spans="11:11">
      <c r="K35" s="35"/>
    </row>
    <row r="36" spans="11:11">
      <c r="K36" s="173"/>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November 2023</oddHeader>
    <oddFooter>&amp;L&amp;F&amp;R&amp;A&amp;C&amp;"Calibri"&amp;11&amp;K000000&amp;"Calibri"&amp;11&amp;K0000005 of 11_x000D_&amp;1#&amp;"Calibri"&amp;12&amp;K000000Public</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topLeftCell="A23" zoomScale="80" zoomScaleNormal="70" zoomScalePageLayoutView="80" workbookViewId="0">
      <selection activeCell="X45" sqref="X45"/>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348" t="s">
        <v>388</v>
      </c>
      <c r="B1" s="349"/>
      <c r="C1" s="349"/>
      <c r="D1" s="349"/>
      <c r="E1" s="349"/>
      <c r="F1" s="349"/>
      <c r="G1" s="349"/>
      <c r="H1" s="349"/>
      <c r="I1" s="349"/>
      <c r="J1" s="349"/>
      <c r="K1" s="349"/>
      <c r="L1" s="349"/>
      <c r="M1" s="349"/>
      <c r="N1" s="349"/>
      <c r="O1" s="349"/>
      <c r="P1" s="349"/>
      <c r="Q1" s="349"/>
      <c r="R1" s="349"/>
      <c r="S1" s="349"/>
      <c r="T1" s="349"/>
      <c r="U1" s="349"/>
      <c r="V1" s="349"/>
      <c r="W1" s="349"/>
      <c r="X1" s="349"/>
      <c r="Y1" s="350"/>
    </row>
    <row r="2" spans="1:25" ht="12.75" thickBot="1">
      <c r="A2" s="559"/>
      <c r="Y2" s="5"/>
    </row>
    <row r="3" spans="1:25" ht="13.5" thickBot="1">
      <c r="A3" s="351"/>
      <c r="B3" s="713" t="s">
        <v>81</v>
      </c>
      <c r="C3" s="714"/>
      <c r="D3" s="714"/>
      <c r="E3" s="715"/>
      <c r="F3" s="713" t="s">
        <v>82</v>
      </c>
      <c r="G3" s="714"/>
      <c r="H3" s="714"/>
      <c r="I3" s="715"/>
      <c r="J3" s="713" t="s">
        <v>83</v>
      </c>
      <c r="K3" s="714"/>
      <c r="L3" s="714"/>
      <c r="M3" s="715"/>
      <c r="N3" s="713" t="s">
        <v>84</v>
      </c>
      <c r="O3" s="714"/>
      <c r="P3" s="714"/>
      <c r="Q3" s="715"/>
      <c r="R3" s="713" t="s">
        <v>85</v>
      </c>
      <c r="S3" s="714"/>
      <c r="T3" s="714"/>
      <c r="U3" s="715"/>
      <c r="V3" s="713" t="s">
        <v>86</v>
      </c>
      <c r="W3" s="714"/>
      <c r="X3" s="714"/>
      <c r="Y3" s="715"/>
    </row>
    <row r="4" spans="1:25" ht="44.25" customHeight="1">
      <c r="A4" s="145" t="s">
        <v>87</v>
      </c>
      <c r="B4" s="125" t="s">
        <v>88</v>
      </c>
      <c r="C4" s="126" t="s">
        <v>89</v>
      </c>
      <c r="D4" s="126" t="s">
        <v>90</v>
      </c>
      <c r="E4" s="127" t="s">
        <v>91</v>
      </c>
      <c r="F4" s="125" t="s">
        <v>88</v>
      </c>
      <c r="G4" s="126" t="s">
        <v>89</v>
      </c>
      <c r="H4" s="126" t="s">
        <v>90</v>
      </c>
      <c r="I4" s="127" t="s">
        <v>91</v>
      </c>
      <c r="J4" s="125" t="s">
        <v>88</v>
      </c>
      <c r="K4" s="126" t="s">
        <v>89</v>
      </c>
      <c r="L4" s="126" t="s">
        <v>90</v>
      </c>
      <c r="M4" s="127" t="s">
        <v>91</v>
      </c>
      <c r="N4" s="125" t="s">
        <v>88</v>
      </c>
      <c r="O4" s="126" t="s">
        <v>89</v>
      </c>
      <c r="P4" s="126" t="s">
        <v>90</v>
      </c>
      <c r="Q4" s="127" t="s">
        <v>91</v>
      </c>
      <c r="R4" s="125" t="s">
        <v>88</v>
      </c>
      <c r="S4" s="126" t="s">
        <v>89</v>
      </c>
      <c r="T4" s="126" t="s">
        <v>90</v>
      </c>
      <c r="U4" s="127" t="s">
        <v>91</v>
      </c>
      <c r="V4" s="125" t="s">
        <v>88</v>
      </c>
      <c r="W4" s="126" t="s">
        <v>89</v>
      </c>
      <c r="X4" s="126" t="s">
        <v>90</v>
      </c>
      <c r="Y4" s="127" t="s">
        <v>91</v>
      </c>
    </row>
    <row r="5" spans="1:25" ht="12" customHeight="1">
      <c r="A5" s="560" t="s">
        <v>92</v>
      </c>
      <c r="B5" s="444"/>
      <c r="C5" s="352"/>
      <c r="D5" s="352"/>
      <c r="E5" s="353"/>
      <c r="F5" s="444"/>
      <c r="G5" s="352"/>
      <c r="H5" s="352"/>
      <c r="I5" s="353"/>
      <c r="J5" s="444"/>
      <c r="K5" s="352"/>
      <c r="L5" s="352"/>
      <c r="M5" s="353"/>
      <c r="N5" s="444"/>
      <c r="O5" s="352"/>
      <c r="P5" s="352"/>
      <c r="Q5" s="353"/>
      <c r="R5" s="444"/>
      <c r="S5" s="352"/>
      <c r="T5" s="352"/>
      <c r="U5" s="353"/>
      <c r="V5" s="444"/>
      <c r="W5" s="352"/>
      <c r="X5" s="352"/>
      <c r="Y5" s="353"/>
    </row>
    <row r="6" spans="1:25" ht="12" customHeight="1">
      <c r="A6" s="445" t="s">
        <v>17</v>
      </c>
      <c r="B6" s="444"/>
      <c r="C6" s="352"/>
      <c r="D6" s="352"/>
      <c r="E6" s="353"/>
      <c r="F6" s="444"/>
      <c r="G6" s="352"/>
      <c r="H6" s="352"/>
      <c r="I6" s="353"/>
      <c r="J6" s="444"/>
      <c r="K6" s="352"/>
      <c r="L6" s="352"/>
      <c r="M6" s="353"/>
      <c r="N6" s="444"/>
      <c r="O6" s="352"/>
      <c r="P6" s="352"/>
      <c r="Q6" s="353"/>
      <c r="R6" s="444"/>
      <c r="S6" s="352"/>
      <c r="T6" s="352"/>
      <c r="U6" s="353"/>
      <c r="V6" s="444"/>
      <c r="W6" s="352"/>
      <c r="X6" s="352"/>
      <c r="Y6" s="353"/>
    </row>
    <row r="7" spans="1:25" ht="12" customHeight="1">
      <c r="A7" s="446" t="s">
        <v>22</v>
      </c>
      <c r="B7" s="447"/>
      <c r="C7" s="448"/>
      <c r="D7" s="448"/>
      <c r="E7" s="229"/>
      <c r="F7" s="447"/>
      <c r="G7" s="448"/>
      <c r="H7" s="448"/>
      <c r="I7" s="229"/>
      <c r="J7" s="447"/>
      <c r="K7" s="448"/>
      <c r="L7" s="448"/>
      <c r="M7" s="229"/>
      <c r="N7" s="447"/>
      <c r="O7" s="448"/>
      <c r="P7" s="448"/>
      <c r="Q7" s="229"/>
      <c r="R7" s="447"/>
      <c r="S7" s="448"/>
      <c r="T7" s="448"/>
      <c r="U7" s="229"/>
      <c r="V7" s="447"/>
      <c r="W7" s="448"/>
      <c r="X7" s="448"/>
      <c r="Y7" s="229"/>
    </row>
    <row r="8" spans="1:25" ht="12" customHeight="1">
      <c r="A8" s="446" t="s">
        <v>20</v>
      </c>
      <c r="B8" s="447"/>
      <c r="C8" s="448"/>
      <c r="D8" s="448"/>
      <c r="E8" s="229"/>
      <c r="F8" s="447"/>
      <c r="G8" s="448"/>
      <c r="H8" s="448"/>
      <c r="I8" s="229"/>
      <c r="J8" s="447"/>
      <c r="K8" s="448"/>
      <c r="L8" s="448"/>
      <c r="M8" s="229"/>
      <c r="N8" s="447"/>
      <c r="O8" s="448"/>
      <c r="P8" s="448"/>
      <c r="Q8" s="229"/>
      <c r="R8" s="447"/>
      <c r="S8" s="448"/>
      <c r="T8" s="448"/>
      <c r="U8" s="229"/>
      <c r="V8" s="447"/>
      <c r="W8" s="448"/>
      <c r="X8" s="448"/>
      <c r="Y8" s="229"/>
    </row>
    <row r="9" spans="1:25" ht="12" customHeight="1">
      <c r="A9" s="445" t="s">
        <v>21</v>
      </c>
      <c r="B9" s="444"/>
      <c r="C9" s="354"/>
      <c r="D9" s="354"/>
      <c r="E9" s="355"/>
      <c r="F9" s="444"/>
      <c r="G9" s="354"/>
      <c r="H9" s="354"/>
      <c r="I9" s="355"/>
      <c r="J9" s="444"/>
      <c r="K9" s="354"/>
      <c r="L9" s="354"/>
      <c r="M9" s="355"/>
      <c r="N9" s="444"/>
      <c r="O9" s="354"/>
      <c r="P9" s="354"/>
      <c r="Q9" s="355"/>
      <c r="R9" s="444"/>
      <c r="S9" s="354"/>
      <c r="T9" s="354"/>
      <c r="U9" s="355"/>
      <c r="V9" s="444"/>
      <c r="W9" s="354"/>
      <c r="X9" s="354"/>
      <c r="Y9" s="355"/>
    </row>
    <row r="10" spans="1:25" ht="12" customHeight="1">
      <c r="A10" s="446" t="s">
        <v>22</v>
      </c>
      <c r="B10" s="447"/>
      <c r="C10" s="448"/>
      <c r="D10" s="448"/>
      <c r="E10" s="229"/>
      <c r="F10" s="447"/>
      <c r="G10" s="448"/>
      <c r="H10" s="448"/>
      <c r="I10" s="229"/>
      <c r="J10" s="447"/>
      <c r="K10" s="448"/>
      <c r="L10" s="448"/>
      <c r="M10" s="229"/>
      <c r="N10" s="447"/>
      <c r="O10" s="448"/>
      <c r="P10" s="448"/>
      <c r="Q10" s="229"/>
      <c r="R10" s="447"/>
      <c r="S10" s="448"/>
      <c r="T10" s="448"/>
      <c r="U10" s="229"/>
      <c r="V10" s="447"/>
      <c r="W10" s="448"/>
      <c r="X10" s="448"/>
      <c r="Y10" s="229"/>
    </row>
    <row r="11" spans="1:25" ht="12" customHeight="1">
      <c r="A11" s="446" t="s">
        <v>20</v>
      </c>
      <c r="B11" s="447"/>
      <c r="C11" s="448"/>
      <c r="D11" s="448"/>
      <c r="E11" s="229"/>
      <c r="F11" s="447"/>
      <c r="G11" s="448"/>
      <c r="H11" s="448"/>
      <c r="I11" s="229"/>
      <c r="J11" s="447"/>
      <c r="K11" s="448"/>
      <c r="L11" s="448"/>
      <c r="M11" s="229"/>
      <c r="N11" s="447"/>
      <c r="O11" s="448"/>
      <c r="P11" s="448"/>
      <c r="Q11" s="229"/>
      <c r="R11" s="447"/>
      <c r="S11" s="448"/>
      <c r="T11" s="448"/>
      <c r="U11" s="229"/>
      <c r="V11" s="447"/>
      <c r="W11" s="448"/>
      <c r="X11" s="448"/>
      <c r="Y11" s="229"/>
    </row>
    <row r="12" spans="1:25" ht="12" customHeight="1">
      <c r="A12" s="356" t="s">
        <v>93</v>
      </c>
      <c r="B12" s="444"/>
      <c r="C12" s="352"/>
      <c r="D12" s="352"/>
      <c r="E12" s="353"/>
      <c r="F12" s="444"/>
      <c r="G12" s="352"/>
      <c r="H12" s="352"/>
      <c r="I12" s="353"/>
      <c r="J12" s="444"/>
      <c r="K12" s="352"/>
      <c r="L12" s="352"/>
      <c r="M12" s="353"/>
      <c r="N12" s="444"/>
      <c r="O12" s="352"/>
      <c r="P12" s="352"/>
      <c r="Q12" s="353"/>
      <c r="R12" s="444"/>
      <c r="S12" s="352"/>
      <c r="T12" s="352"/>
      <c r="U12" s="353"/>
      <c r="V12" s="444"/>
      <c r="W12" s="352"/>
      <c r="X12" s="352"/>
      <c r="Y12" s="353"/>
    </row>
    <row r="13" spans="1:25" ht="12" customHeight="1">
      <c r="A13" s="449" t="s">
        <v>94</v>
      </c>
      <c r="B13" s="450">
        <v>0</v>
      </c>
      <c r="C13" s="542">
        <v>0</v>
      </c>
      <c r="D13" s="518">
        <v>0</v>
      </c>
      <c r="E13" s="543">
        <v>0</v>
      </c>
      <c r="F13" s="450">
        <v>0</v>
      </c>
      <c r="G13" s="542">
        <v>0</v>
      </c>
      <c r="H13" s="518">
        <v>0</v>
      </c>
      <c r="I13" s="543">
        <v>0</v>
      </c>
      <c r="J13" s="450">
        <v>0</v>
      </c>
      <c r="K13" s="542">
        <v>0.84</v>
      </c>
      <c r="L13" s="518">
        <v>0</v>
      </c>
      <c r="M13" s="543">
        <f>SUM(J13:L13)</f>
        <v>0.84</v>
      </c>
      <c r="N13" s="450">
        <v>0</v>
      </c>
      <c r="O13" s="542">
        <v>0</v>
      </c>
      <c r="P13" s="518">
        <v>0</v>
      </c>
      <c r="Q13" s="543">
        <v>0</v>
      </c>
      <c r="R13" s="450">
        <v>0</v>
      </c>
      <c r="S13" s="542">
        <v>0</v>
      </c>
      <c r="T13" s="518">
        <v>0</v>
      </c>
      <c r="U13" s="543">
        <v>0</v>
      </c>
      <c r="V13" s="450">
        <v>0</v>
      </c>
      <c r="W13" s="542">
        <v>0</v>
      </c>
      <c r="X13" s="518">
        <v>0</v>
      </c>
      <c r="Y13" s="543">
        <v>0</v>
      </c>
    </row>
    <row r="14" spans="1:25" ht="12" customHeight="1">
      <c r="A14" s="449" t="s">
        <v>95</v>
      </c>
      <c r="B14" s="450">
        <v>0</v>
      </c>
      <c r="C14" s="451">
        <v>0</v>
      </c>
      <c r="D14" s="518">
        <v>0</v>
      </c>
      <c r="E14" s="543">
        <v>0</v>
      </c>
      <c r="F14" s="450">
        <v>0</v>
      </c>
      <c r="G14" s="451">
        <v>0</v>
      </c>
      <c r="H14" s="518">
        <v>0</v>
      </c>
      <c r="I14" s="543">
        <v>0</v>
      </c>
      <c r="J14" s="450">
        <v>0</v>
      </c>
      <c r="K14" s="451">
        <v>0</v>
      </c>
      <c r="L14" s="518">
        <v>0</v>
      </c>
      <c r="M14" s="543">
        <f t="shared" ref="M14:M18" si="0">SUM(J14:L14)</f>
        <v>0</v>
      </c>
      <c r="N14" s="450">
        <v>0</v>
      </c>
      <c r="O14" s="451">
        <v>0</v>
      </c>
      <c r="P14" s="518">
        <v>0</v>
      </c>
      <c r="Q14" s="543">
        <v>0</v>
      </c>
      <c r="R14" s="450">
        <v>0</v>
      </c>
      <c r="S14" s="542">
        <v>0</v>
      </c>
      <c r="T14" s="518">
        <v>0</v>
      </c>
      <c r="U14" s="543">
        <v>0</v>
      </c>
      <c r="V14" s="450">
        <v>0</v>
      </c>
      <c r="W14" s="542">
        <v>0</v>
      </c>
      <c r="X14" s="518">
        <v>0</v>
      </c>
      <c r="Y14" s="543">
        <v>0</v>
      </c>
    </row>
    <row r="15" spans="1:25">
      <c r="A15" s="449" t="s">
        <v>96</v>
      </c>
      <c r="B15" s="450">
        <v>0</v>
      </c>
      <c r="C15" s="451">
        <v>0</v>
      </c>
      <c r="D15" s="518">
        <v>0</v>
      </c>
      <c r="E15" s="543">
        <v>0</v>
      </c>
      <c r="F15" s="450">
        <v>0</v>
      </c>
      <c r="G15" s="451">
        <v>0</v>
      </c>
      <c r="H15" s="518">
        <v>0</v>
      </c>
      <c r="I15" s="543">
        <v>0</v>
      </c>
      <c r="J15" s="450">
        <v>0</v>
      </c>
      <c r="K15" s="451">
        <v>0</v>
      </c>
      <c r="L15" s="518">
        <v>0</v>
      </c>
      <c r="M15" s="543">
        <f t="shared" si="0"/>
        <v>0</v>
      </c>
      <c r="N15" s="450">
        <v>0</v>
      </c>
      <c r="O15" s="451">
        <v>0</v>
      </c>
      <c r="P15" s="518">
        <v>0</v>
      </c>
      <c r="Q15" s="543">
        <v>0</v>
      </c>
      <c r="R15" s="450">
        <v>0</v>
      </c>
      <c r="S15" s="542">
        <v>0</v>
      </c>
      <c r="T15" s="518">
        <v>0</v>
      </c>
      <c r="U15" s="543">
        <v>0</v>
      </c>
      <c r="V15" s="450">
        <v>0</v>
      </c>
      <c r="W15" s="542">
        <v>0</v>
      </c>
      <c r="X15" s="518">
        <v>0</v>
      </c>
      <c r="Y15" s="543">
        <v>0</v>
      </c>
    </row>
    <row r="16" spans="1:25">
      <c r="A16" s="449" t="s">
        <v>97</v>
      </c>
      <c r="B16" s="450">
        <v>0</v>
      </c>
      <c r="C16" s="451">
        <v>0</v>
      </c>
      <c r="D16" s="518">
        <v>0</v>
      </c>
      <c r="E16" s="543">
        <v>0</v>
      </c>
      <c r="F16" s="450">
        <v>0</v>
      </c>
      <c r="G16" s="451">
        <v>0</v>
      </c>
      <c r="H16" s="518">
        <v>0</v>
      </c>
      <c r="I16" s="543">
        <v>0</v>
      </c>
      <c r="J16" s="450">
        <v>0</v>
      </c>
      <c r="K16" s="451">
        <v>0</v>
      </c>
      <c r="L16" s="518">
        <v>0</v>
      </c>
      <c r="M16" s="543">
        <f t="shared" si="0"/>
        <v>0</v>
      </c>
      <c r="N16" s="450">
        <v>0</v>
      </c>
      <c r="O16" s="451">
        <v>0</v>
      </c>
      <c r="P16" s="518">
        <v>0</v>
      </c>
      <c r="Q16" s="543">
        <v>0</v>
      </c>
      <c r="R16" s="450">
        <v>0</v>
      </c>
      <c r="S16" s="542">
        <v>0</v>
      </c>
      <c r="T16" s="518">
        <v>0</v>
      </c>
      <c r="U16" s="543">
        <v>0</v>
      </c>
      <c r="V16" s="450">
        <v>0</v>
      </c>
      <c r="W16" s="542">
        <v>0</v>
      </c>
      <c r="X16" s="518">
        <v>0</v>
      </c>
      <c r="Y16" s="543">
        <v>0</v>
      </c>
    </row>
    <row r="17" spans="1:25">
      <c r="A17" s="449" t="s">
        <v>98</v>
      </c>
      <c r="B17" s="450">
        <v>0</v>
      </c>
      <c r="C17" s="451">
        <v>0</v>
      </c>
      <c r="D17" s="518">
        <v>0</v>
      </c>
      <c r="E17" s="543">
        <v>0</v>
      </c>
      <c r="F17" s="450">
        <v>0</v>
      </c>
      <c r="G17" s="451">
        <v>0</v>
      </c>
      <c r="H17" s="518">
        <v>0</v>
      </c>
      <c r="I17" s="543">
        <v>0</v>
      </c>
      <c r="J17" s="450">
        <v>0</v>
      </c>
      <c r="K17" s="451">
        <v>0</v>
      </c>
      <c r="L17" s="518">
        <v>0</v>
      </c>
      <c r="M17" s="543">
        <f t="shared" si="0"/>
        <v>0</v>
      </c>
      <c r="N17" s="450">
        <v>0</v>
      </c>
      <c r="O17" s="451">
        <v>0</v>
      </c>
      <c r="P17" s="518">
        <v>0</v>
      </c>
      <c r="Q17" s="543">
        <v>0</v>
      </c>
      <c r="R17" s="450">
        <v>0</v>
      </c>
      <c r="S17" s="542">
        <v>0</v>
      </c>
      <c r="T17" s="518">
        <v>0</v>
      </c>
      <c r="U17" s="543">
        <v>0</v>
      </c>
      <c r="V17" s="450">
        <v>0</v>
      </c>
      <c r="W17" s="542">
        <v>0</v>
      </c>
      <c r="X17" s="518">
        <v>0</v>
      </c>
      <c r="Y17" s="543">
        <v>0</v>
      </c>
    </row>
    <row r="18" spans="1:25" ht="14.25" thickBot="1">
      <c r="A18" s="146" t="s">
        <v>99</v>
      </c>
      <c r="B18" s="510">
        <v>0</v>
      </c>
      <c r="C18" s="287">
        <v>0</v>
      </c>
      <c r="D18" s="520">
        <v>0</v>
      </c>
      <c r="E18" s="545">
        <v>0</v>
      </c>
      <c r="F18" s="510">
        <v>0</v>
      </c>
      <c r="G18" s="287">
        <v>0</v>
      </c>
      <c r="H18" s="520">
        <v>0</v>
      </c>
      <c r="I18" s="545">
        <v>0</v>
      </c>
      <c r="J18" s="510">
        <v>0</v>
      </c>
      <c r="K18" s="287">
        <v>0.125</v>
      </c>
      <c r="L18" s="520">
        <v>0</v>
      </c>
      <c r="M18" s="545">
        <f t="shared" si="0"/>
        <v>0.125</v>
      </c>
      <c r="N18" s="510">
        <v>0</v>
      </c>
      <c r="O18" s="287">
        <v>0</v>
      </c>
      <c r="P18" s="520">
        <v>0</v>
      </c>
      <c r="Q18" s="545">
        <v>0</v>
      </c>
      <c r="R18" s="510">
        <v>0</v>
      </c>
      <c r="S18" s="544">
        <v>0</v>
      </c>
      <c r="T18" s="520">
        <v>0</v>
      </c>
      <c r="U18" s="545">
        <v>0</v>
      </c>
      <c r="V18" s="510">
        <v>0</v>
      </c>
      <c r="W18" s="609">
        <v>0</v>
      </c>
      <c r="X18" s="520">
        <v>0</v>
      </c>
      <c r="Y18" s="545">
        <v>0</v>
      </c>
    </row>
    <row r="19" spans="1:25" s="13" customFormat="1" ht="16.350000000000001" customHeight="1" thickBot="1">
      <c r="A19" s="133" t="s">
        <v>100</v>
      </c>
      <c r="B19" s="519" t="s">
        <v>19</v>
      </c>
      <c r="C19" s="547">
        <f>SUM(C13:C18)</f>
        <v>0</v>
      </c>
      <c r="D19" s="516" t="s">
        <v>19</v>
      </c>
      <c r="E19" s="264">
        <f>SUM(E13:E18)</f>
        <v>0</v>
      </c>
      <c r="F19" s="519" t="s">
        <v>19</v>
      </c>
      <c r="G19" s="547">
        <f>SUM(G13:G18)</f>
        <v>0</v>
      </c>
      <c r="H19" s="516" t="s">
        <v>19</v>
      </c>
      <c r="I19" s="264">
        <f>SUM(I13:I18)</f>
        <v>0</v>
      </c>
      <c r="J19" s="519" t="s">
        <v>19</v>
      </c>
      <c r="K19" s="547">
        <f>SUM(K13:K18)</f>
        <v>0.96499999999999997</v>
      </c>
      <c r="L19" s="516" t="s">
        <v>19</v>
      </c>
      <c r="M19" s="264">
        <f>SUM(M13:M18)</f>
        <v>0.96499999999999997</v>
      </c>
      <c r="N19" s="519" t="s">
        <v>19</v>
      </c>
      <c r="O19" s="547">
        <f>SUM(O13:O18)</f>
        <v>0</v>
      </c>
      <c r="P19" s="516" t="s">
        <v>19</v>
      </c>
      <c r="Q19" s="264">
        <f>SUM(Q13:Q18)</f>
        <v>0</v>
      </c>
      <c r="R19" s="519" t="s">
        <v>19</v>
      </c>
      <c r="S19" s="547">
        <f>SUM(S13:S18)</f>
        <v>0</v>
      </c>
      <c r="T19" s="599" t="s">
        <v>19</v>
      </c>
      <c r="U19" s="264">
        <f>SUM(U13:U18)</f>
        <v>0</v>
      </c>
      <c r="V19" s="519" t="s">
        <v>19</v>
      </c>
      <c r="W19" s="547">
        <f>SUM(W13:W18)</f>
        <v>0</v>
      </c>
      <c r="X19" s="599" t="s">
        <v>19</v>
      </c>
      <c r="Y19" s="264">
        <f>SUM(Y13:Y18)</f>
        <v>0</v>
      </c>
    </row>
    <row r="20" spans="1:25" ht="1.9" hidden="1" customHeight="1">
      <c r="A20" s="561"/>
      <c r="B20" s="521"/>
      <c r="C20" s="522"/>
      <c r="D20" s="522"/>
      <c r="E20" s="523"/>
      <c r="F20" s="521"/>
      <c r="G20" s="522"/>
      <c r="H20" s="522"/>
      <c r="I20" s="523"/>
      <c r="J20" s="521"/>
      <c r="K20" s="522"/>
      <c r="L20" s="522"/>
      <c r="M20" s="523"/>
      <c r="N20" s="521"/>
      <c r="O20" s="522"/>
      <c r="P20" s="522"/>
      <c r="Q20" s="523"/>
      <c r="R20" s="521"/>
      <c r="S20" s="522"/>
      <c r="T20" s="522"/>
      <c r="U20" s="523"/>
      <c r="V20" s="521"/>
      <c r="W20" s="522"/>
      <c r="X20" s="522"/>
      <c r="Y20" s="523"/>
    </row>
    <row r="21" spans="1:25" ht="13.5" thickBot="1">
      <c r="A21" s="356" t="s">
        <v>101</v>
      </c>
      <c r="B21" s="524"/>
      <c r="C21" s="525"/>
      <c r="D21" s="525"/>
      <c r="E21" s="526"/>
      <c r="F21" s="524"/>
      <c r="G21" s="525"/>
      <c r="H21" s="525"/>
      <c r="I21" s="526"/>
      <c r="J21" s="524"/>
      <c r="K21" s="525"/>
      <c r="L21" s="525"/>
      <c r="M21" s="526"/>
      <c r="N21" s="524"/>
      <c r="O21" s="525"/>
      <c r="P21" s="525"/>
      <c r="Q21" s="526"/>
      <c r="R21" s="524"/>
      <c r="S21" s="525"/>
      <c r="T21" s="525"/>
      <c r="U21" s="526"/>
      <c r="V21" s="524"/>
      <c r="W21" s="525"/>
      <c r="X21" s="525"/>
      <c r="Y21" s="526"/>
    </row>
    <row r="22" spans="1:25">
      <c r="A22" s="131" t="s">
        <v>46</v>
      </c>
      <c r="B22" s="258">
        <v>0</v>
      </c>
      <c r="C22" s="259">
        <v>0</v>
      </c>
      <c r="D22" s="259">
        <v>0</v>
      </c>
      <c r="E22" s="260">
        <v>0</v>
      </c>
      <c r="F22" s="258">
        <v>0</v>
      </c>
      <c r="G22" s="259">
        <v>0</v>
      </c>
      <c r="H22" s="259">
        <v>0</v>
      </c>
      <c r="I22" s="260">
        <v>0</v>
      </c>
      <c r="J22" s="258">
        <v>0</v>
      </c>
      <c r="K22" s="259">
        <v>0</v>
      </c>
      <c r="L22" s="259">
        <v>0</v>
      </c>
      <c r="M22" s="260">
        <v>0</v>
      </c>
      <c r="N22" s="258">
        <v>0</v>
      </c>
      <c r="O22" s="259">
        <v>0</v>
      </c>
      <c r="P22" s="259">
        <v>0</v>
      </c>
      <c r="Q22" s="260">
        <v>0</v>
      </c>
      <c r="R22" s="258">
        <v>0</v>
      </c>
      <c r="S22" s="259">
        <v>0</v>
      </c>
      <c r="T22" s="259">
        <v>0</v>
      </c>
      <c r="U22" s="260">
        <v>0</v>
      </c>
      <c r="V22" s="258">
        <v>0</v>
      </c>
      <c r="W22" s="259">
        <v>0</v>
      </c>
      <c r="X22" s="259">
        <v>0</v>
      </c>
      <c r="Y22" s="260">
        <v>0</v>
      </c>
    </row>
    <row r="23" spans="1:25">
      <c r="A23" s="357" t="s">
        <v>25</v>
      </c>
      <c r="B23" s="450">
        <v>0</v>
      </c>
      <c r="C23" s="509">
        <v>0</v>
      </c>
      <c r="D23" s="509">
        <v>0</v>
      </c>
      <c r="E23" s="261">
        <v>0</v>
      </c>
      <c r="F23" s="450">
        <v>0</v>
      </c>
      <c r="G23" s="509">
        <v>0</v>
      </c>
      <c r="H23" s="509">
        <v>0</v>
      </c>
      <c r="I23" s="261">
        <v>0</v>
      </c>
      <c r="J23" s="450">
        <v>0</v>
      </c>
      <c r="K23" s="509">
        <v>0</v>
      </c>
      <c r="L23" s="509">
        <v>0</v>
      </c>
      <c r="M23" s="261">
        <v>0</v>
      </c>
      <c r="N23" s="450">
        <v>0</v>
      </c>
      <c r="O23" s="509">
        <v>0</v>
      </c>
      <c r="P23" s="509">
        <v>0</v>
      </c>
      <c r="Q23" s="261">
        <v>0</v>
      </c>
      <c r="R23" s="450">
        <v>0</v>
      </c>
      <c r="S23" s="509">
        <v>0</v>
      </c>
      <c r="T23" s="509">
        <v>0</v>
      </c>
      <c r="U23" s="261">
        <v>0</v>
      </c>
      <c r="V23" s="450">
        <v>0</v>
      </c>
      <c r="W23" s="509">
        <v>0</v>
      </c>
      <c r="X23" s="509">
        <v>0</v>
      </c>
      <c r="Y23" s="261">
        <v>0</v>
      </c>
    </row>
    <row r="24" spans="1:25" ht="12.75" thickBot="1">
      <c r="A24" s="296" t="s">
        <v>26</v>
      </c>
      <c r="B24" s="510">
        <v>0</v>
      </c>
      <c r="C24" s="511">
        <v>0</v>
      </c>
      <c r="D24" s="511">
        <v>0</v>
      </c>
      <c r="E24" s="512">
        <v>0</v>
      </c>
      <c r="F24" s="510">
        <v>0</v>
      </c>
      <c r="G24" s="511">
        <v>0</v>
      </c>
      <c r="H24" s="511">
        <v>0</v>
      </c>
      <c r="I24" s="512">
        <v>0</v>
      </c>
      <c r="J24" s="510">
        <v>0</v>
      </c>
      <c r="K24" s="511">
        <v>0</v>
      </c>
      <c r="L24" s="511">
        <v>0</v>
      </c>
      <c r="M24" s="512">
        <v>0</v>
      </c>
      <c r="N24" s="510">
        <v>0</v>
      </c>
      <c r="O24" s="511">
        <v>0</v>
      </c>
      <c r="P24" s="511">
        <v>0</v>
      </c>
      <c r="Q24" s="512">
        <v>0</v>
      </c>
      <c r="R24" s="510">
        <v>0</v>
      </c>
      <c r="S24" s="511">
        <v>0</v>
      </c>
      <c r="T24" s="511">
        <v>0</v>
      </c>
      <c r="U24" s="512">
        <v>0</v>
      </c>
      <c r="V24" s="510">
        <v>0</v>
      </c>
      <c r="W24" s="511">
        <v>0</v>
      </c>
      <c r="X24" s="511">
        <v>0</v>
      </c>
      <c r="Y24" s="512">
        <v>0</v>
      </c>
    </row>
    <row r="25" spans="1:25" s="13" customFormat="1" ht="16.350000000000001" customHeight="1" thickBot="1">
      <c r="A25" s="133" t="s">
        <v>100</v>
      </c>
      <c r="B25" s="519">
        <f>SUM(B22:B24)</f>
        <v>0</v>
      </c>
      <c r="C25" s="519">
        <f t="shared" ref="C25:E25" si="1">SUM(C22:C24)</f>
        <v>0</v>
      </c>
      <c r="D25" s="519">
        <f t="shared" si="1"/>
        <v>0</v>
      </c>
      <c r="E25" s="519">
        <f t="shared" si="1"/>
        <v>0</v>
      </c>
      <c r="F25" s="519">
        <f>SUM(F22:F24)</f>
        <v>0</v>
      </c>
      <c r="G25" s="519">
        <f t="shared" ref="G25:M25" si="2">SUM(G22:G24)</f>
        <v>0</v>
      </c>
      <c r="H25" s="519">
        <f t="shared" si="2"/>
        <v>0</v>
      </c>
      <c r="I25" s="519">
        <f t="shared" si="2"/>
        <v>0</v>
      </c>
      <c r="J25" s="519">
        <f>SUM(J22:J24)</f>
        <v>0</v>
      </c>
      <c r="K25" s="519">
        <f t="shared" si="2"/>
        <v>0</v>
      </c>
      <c r="L25" s="519">
        <f t="shared" si="2"/>
        <v>0</v>
      </c>
      <c r="M25" s="519">
        <f t="shared" si="2"/>
        <v>0</v>
      </c>
      <c r="N25" s="519">
        <f>SUM(N22:N24)</f>
        <v>0</v>
      </c>
      <c r="O25" s="519">
        <f t="shared" ref="O25:Q25" si="3">SUM(O22:O24)</f>
        <v>0</v>
      </c>
      <c r="P25" s="519">
        <f t="shared" si="3"/>
        <v>0</v>
      </c>
      <c r="Q25" s="519">
        <f t="shared" si="3"/>
        <v>0</v>
      </c>
      <c r="R25" s="600">
        <f t="shared" ref="R25:Y25" si="4">SUM(R22:R24)</f>
        <v>0</v>
      </c>
      <c r="S25" s="600">
        <f t="shared" si="4"/>
        <v>0</v>
      </c>
      <c r="T25" s="600">
        <f t="shared" si="4"/>
        <v>0</v>
      </c>
      <c r="U25" s="600">
        <f t="shared" si="4"/>
        <v>0</v>
      </c>
      <c r="V25" s="600">
        <f t="shared" si="4"/>
        <v>0</v>
      </c>
      <c r="W25" s="600">
        <f t="shared" si="4"/>
        <v>0</v>
      </c>
      <c r="X25" s="600">
        <f t="shared" si="4"/>
        <v>0</v>
      </c>
      <c r="Y25" s="600">
        <f t="shared" si="4"/>
        <v>0</v>
      </c>
    </row>
    <row r="26" spans="1:25" ht="1.5" customHeight="1">
      <c r="A26" s="112"/>
      <c r="B26" s="284"/>
      <c r="C26" s="285"/>
      <c r="D26" s="285"/>
      <c r="E26" s="286"/>
      <c r="F26" s="284"/>
      <c r="G26" s="285"/>
      <c r="H26" s="285"/>
      <c r="I26" s="286"/>
      <c r="J26" s="284"/>
      <c r="K26" s="285"/>
      <c r="L26" s="285"/>
      <c r="M26" s="286"/>
      <c r="N26" s="284"/>
      <c r="O26" s="285"/>
      <c r="P26" s="285"/>
      <c r="Q26" s="286"/>
      <c r="R26" s="284"/>
      <c r="S26" s="285"/>
      <c r="T26" s="285"/>
      <c r="U26" s="286"/>
      <c r="V26" s="284"/>
      <c r="W26" s="285"/>
      <c r="X26" s="285"/>
      <c r="Y26" s="286"/>
    </row>
    <row r="27" spans="1:25" s="56" customFormat="1" ht="18" customHeight="1" thickBot="1">
      <c r="A27" s="358" t="s">
        <v>102</v>
      </c>
      <c r="B27" s="515" t="s">
        <v>19</v>
      </c>
      <c r="C27" s="516">
        <f>C19</f>
        <v>0</v>
      </c>
      <c r="D27" s="516" t="s">
        <v>19</v>
      </c>
      <c r="E27" s="517">
        <f>E19</f>
        <v>0</v>
      </c>
      <c r="F27" s="515" t="s">
        <v>19</v>
      </c>
      <c r="G27" s="516">
        <f>G19</f>
        <v>0</v>
      </c>
      <c r="H27" s="516" t="s">
        <v>19</v>
      </c>
      <c r="I27" s="517">
        <f>I19</f>
        <v>0</v>
      </c>
      <c r="J27" s="515" t="s">
        <v>19</v>
      </c>
      <c r="K27" s="516">
        <f>K19</f>
        <v>0.96499999999999997</v>
      </c>
      <c r="L27" s="516" t="s">
        <v>19</v>
      </c>
      <c r="M27" s="517">
        <f>M19</f>
        <v>0.96499999999999997</v>
      </c>
      <c r="N27" s="515" t="s">
        <v>19</v>
      </c>
      <c r="O27" s="516">
        <f>O19</f>
        <v>0</v>
      </c>
      <c r="P27" s="516" t="s">
        <v>19</v>
      </c>
      <c r="Q27" s="517">
        <f>Q19</f>
        <v>0</v>
      </c>
      <c r="R27" s="515" t="s">
        <v>19</v>
      </c>
      <c r="S27" s="516">
        <f>S19</f>
        <v>0</v>
      </c>
      <c r="T27" s="516" t="s">
        <v>19</v>
      </c>
      <c r="U27" s="517">
        <f>U19</f>
        <v>0</v>
      </c>
      <c r="V27" s="515" t="s">
        <v>19</v>
      </c>
      <c r="W27" s="516">
        <f>W19</f>
        <v>0</v>
      </c>
      <c r="X27" s="516" t="s">
        <v>19</v>
      </c>
      <c r="Y27" s="517">
        <f>Y19</f>
        <v>0</v>
      </c>
    </row>
    <row r="28" spans="1:25" ht="3" customHeight="1" thickBot="1">
      <c r="A28" s="348"/>
      <c r="B28" s="521"/>
      <c r="C28" s="527"/>
      <c r="D28" s="527"/>
      <c r="E28" s="528"/>
      <c r="F28" s="521"/>
      <c r="G28" s="527"/>
      <c r="H28" s="527"/>
      <c r="I28" s="528"/>
      <c r="J28" s="521"/>
      <c r="K28" s="527"/>
      <c r="L28" s="527"/>
      <c r="M28" s="528"/>
      <c r="N28" s="521"/>
      <c r="O28" s="527"/>
      <c r="P28" s="527"/>
      <c r="Q28" s="528"/>
      <c r="R28" s="521"/>
      <c r="S28" s="527"/>
      <c r="T28" s="527"/>
      <c r="U28" s="528"/>
      <c r="V28" s="521"/>
      <c r="W28" s="527"/>
      <c r="X28" s="527"/>
      <c r="Y28" s="528"/>
    </row>
    <row r="29" spans="1:25" ht="13.5" thickBot="1">
      <c r="A29" s="150" t="s">
        <v>103</v>
      </c>
      <c r="B29" s="444"/>
      <c r="C29" s="352"/>
      <c r="D29" s="352"/>
      <c r="E29" s="353"/>
      <c r="F29" s="444"/>
      <c r="G29" s="352"/>
      <c r="H29" s="352"/>
      <c r="I29" s="353"/>
      <c r="J29" s="444"/>
      <c r="K29" s="352"/>
      <c r="L29" s="352"/>
      <c r="M29" s="353"/>
      <c r="N29" s="444"/>
      <c r="O29" s="352"/>
      <c r="P29" s="352"/>
      <c r="Q29" s="353"/>
      <c r="R29" s="444"/>
      <c r="S29" s="352"/>
      <c r="T29" s="352"/>
      <c r="U29" s="353"/>
      <c r="V29" s="444"/>
      <c r="W29" s="352"/>
      <c r="X29" s="352"/>
      <c r="Y29" s="353"/>
    </row>
    <row r="30" spans="1:25">
      <c r="A30" s="149" t="s">
        <v>104</v>
      </c>
      <c r="B30" s="610" t="s">
        <v>19</v>
      </c>
      <c r="C30" s="542" t="s">
        <v>19</v>
      </c>
      <c r="D30" s="542" t="s">
        <v>19</v>
      </c>
      <c r="E30" s="543" t="s">
        <v>19</v>
      </c>
      <c r="F30" s="610" t="s">
        <v>19</v>
      </c>
      <c r="G30" s="542" t="s">
        <v>19</v>
      </c>
      <c r="H30" s="542" t="s">
        <v>19</v>
      </c>
      <c r="I30" s="543">
        <f>I22</f>
        <v>0</v>
      </c>
      <c r="J30" s="610" t="s">
        <v>19</v>
      </c>
      <c r="K30" s="542" t="s">
        <v>19</v>
      </c>
      <c r="L30" s="542" t="s">
        <v>19</v>
      </c>
      <c r="M30" s="543">
        <f>M22</f>
        <v>0</v>
      </c>
      <c r="N30" s="610" t="s">
        <v>19</v>
      </c>
      <c r="O30" s="542" t="s">
        <v>19</v>
      </c>
      <c r="P30" s="542" t="s">
        <v>19</v>
      </c>
      <c r="Q30" s="543">
        <f>Q22</f>
        <v>0</v>
      </c>
      <c r="R30" s="610" t="s">
        <v>19</v>
      </c>
      <c r="S30" s="542" t="s">
        <v>19</v>
      </c>
      <c r="T30" s="542" t="s">
        <v>19</v>
      </c>
      <c r="U30" s="543">
        <f>U22</f>
        <v>0</v>
      </c>
      <c r="V30" s="610" t="s">
        <v>19</v>
      </c>
      <c r="W30" s="542" t="s">
        <v>19</v>
      </c>
      <c r="X30" s="542" t="s">
        <v>19</v>
      </c>
      <c r="Y30" s="543">
        <f>Y22</f>
        <v>0</v>
      </c>
    </row>
    <row r="31" spans="1:25" s="13" customFormat="1" ht="15.6" customHeight="1" thickBot="1">
      <c r="A31" s="273" t="s">
        <v>100</v>
      </c>
      <c r="B31" s="611" t="s">
        <v>19</v>
      </c>
      <c r="C31" s="544" t="s">
        <v>19</v>
      </c>
      <c r="D31" s="544" t="s">
        <v>19</v>
      </c>
      <c r="E31" s="545" t="s">
        <v>19</v>
      </c>
      <c r="F31" s="611" t="s">
        <v>19</v>
      </c>
      <c r="G31" s="544" t="s">
        <v>19</v>
      </c>
      <c r="H31" s="544" t="s">
        <v>19</v>
      </c>
      <c r="I31" s="545">
        <v>0</v>
      </c>
      <c r="J31" s="611" t="s">
        <v>19</v>
      </c>
      <c r="K31" s="544" t="s">
        <v>19</v>
      </c>
      <c r="L31" s="544" t="s">
        <v>19</v>
      </c>
      <c r="M31" s="545">
        <v>0</v>
      </c>
      <c r="N31" s="611" t="s">
        <v>19</v>
      </c>
      <c r="O31" s="544" t="s">
        <v>19</v>
      </c>
      <c r="P31" s="544" t="s">
        <v>19</v>
      </c>
      <c r="Q31" s="545">
        <v>0</v>
      </c>
      <c r="R31" s="611" t="s">
        <v>19</v>
      </c>
      <c r="S31" s="544" t="s">
        <v>19</v>
      </c>
      <c r="T31" s="544" t="s">
        <v>19</v>
      </c>
      <c r="U31" s="545">
        <v>0</v>
      </c>
      <c r="V31" s="611" t="s">
        <v>19</v>
      </c>
      <c r="W31" s="544" t="s">
        <v>19</v>
      </c>
      <c r="X31" s="544" t="s">
        <v>19</v>
      </c>
      <c r="Y31" s="545">
        <v>0</v>
      </c>
    </row>
    <row r="32" spans="1:25" ht="2.1" customHeight="1">
      <c r="A32" s="112"/>
      <c r="B32" s="612"/>
      <c r="C32" s="285"/>
      <c r="D32" s="285"/>
      <c r="E32" s="613"/>
      <c r="F32" s="612"/>
      <c r="G32" s="285"/>
      <c r="H32" s="285"/>
      <c r="I32" s="613"/>
      <c r="J32" s="612"/>
      <c r="K32" s="285"/>
      <c r="L32" s="285"/>
      <c r="M32" s="613"/>
      <c r="N32" s="612"/>
      <c r="O32" s="285"/>
      <c r="P32" s="285"/>
      <c r="Q32" s="613"/>
      <c r="R32" s="612"/>
      <c r="S32" s="285"/>
      <c r="T32" s="285"/>
      <c r="U32" s="613"/>
      <c r="V32" s="612"/>
      <c r="W32" s="285"/>
      <c r="X32" s="285"/>
      <c r="Y32" s="613"/>
    </row>
    <row r="33" spans="1:25" s="56" customFormat="1" ht="16.5" customHeight="1" thickBot="1">
      <c r="A33" s="277" t="s">
        <v>105</v>
      </c>
      <c r="B33" s="614" t="s">
        <v>19</v>
      </c>
      <c r="C33" s="615" t="s">
        <v>19</v>
      </c>
      <c r="D33" s="615" t="s">
        <v>19</v>
      </c>
      <c r="E33" s="616" t="s">
        <v>19</v>
      </c>
      <c r="F33" s="614" t="s">
        <v>19</v>
      </c>
      <c r="G33" s="615" t="s">
        <v>19</v>
      </c>
      <c r="H33" s="615" t="s">
        <v>19</v>
      </c>
      <c r="I33" s="616">
        <v>0</v>
      </c>
      <c r="J33" s="614" t="s">
        <v>19</v>
      </c>
      <c r="K33" s="615" t="s">
        <v>19</v>
      </c>
      <c r="L33" s="615" t="s">
        <v>19</v>
      </c>
      <c r="M33" s="616">
        <v>0</v>
      </c>
      <c r="N33" s="614" t="s">
        <v>19</v>
      </c>
      <c r="O33" s="615" t="s">
        <v>19</v>
      </c>
      <c r="P33" s="615" t="s">
        <v>19</v>
      </c>
      <c r="Q33" s="616">
        <v>0</v>
      </c>
      <c r="R33" s="614" t="s">
        <v>19</v>
      </c>
      <c r="S33" s="615" t="s">
        <v>19</v>
      </c>
      <c r="T33" s="615" t="s">
        <v>19</v>
      </c>
      <c r="U33" s="616">
        <v>0</v>
      </c>
      <c r="V33" s="614" t="s">
        <v>19</v>
      </c>
      <c r="W33" s="615" t="s">
        <v>19</v>
      </c>
      <c r="X33" s="615" t="s">
        <v>19</v>
      </c>
      <c r="Y33" s="616">
        <v>0</v>
      </c>
    </row>
    <row r="34" spans="1:25" ht="12.75" thickBot="1">
      <c r="A34" s="235"/>
      <c r="B34" s="129"/>
      <c r="C34" s="14"/>
      <c r="D34" s="14"/>
      <c r="E34" s="148"/>
      <c r="F34" s="129"/>
      <c r="G34" s="14"/>
      <c r="H34" s="14"/>
      <c r="I34" s="148"/>
      <c r="J34" s="129"/>
      <c r="K34" s="14"/>
      <c r="L34" s="14"/>
      <c r="M34" s="148"/>
      <c r="N34" s="129"/>
      <c r="O34" s="14"/>
      <c r="P34" s="14"/>
      <c r="Q34" s="148"/>
      <c r="R34" s="129"/>
      <c r="S34" s="14"/>
      <c r="T34" s="14"/>
      <c r="U34" s="148"/>
      <c r="V34" s="129"/>
      <c r="W34" s="14"/>
      <c r="X34" s="14"/>
      <c r="Y34" s="148"/>
    </row>
    <row r="35" spans="1:25" ht="13.5" thickBot="1">
      <c r="A35" s="236"/>
      <c r="B35" s="713" t="s">
        <v>106</v>
      </c>
      <c r="C35" s="714"/>
      <c r="D35" s="714"/>
      <c r="E35" s="715"/>
      <c r="F35" s="713" t="s">
        <v>107</v>
      </c>
      <c r="G35" s="714"/>
      <c r="H35" s="714"/>
      <c r="I35" s="715"/>
      <c r="J35" s="713" t="s">
        <v>108</v>
      </c>
      <c r="K35" s="714"/>
      <c r="L35" s="714"/>
      <c r="M35" s="715"/>
      <c r="N35" s="713" t="s">
        <v>109</v>
      </c>
      <c r="O35" s="714"/>
      <c r="P35" s="714"/>
      <c r="Q35" s="715"/>
      <c r="R35" s="713" t="s">
        <v>110</v>
      </c>
      <c r="S35" s="714"/>
      <c r="T35" s="714"/>
      <c r="U35" s="715"/>
      <c r="V35" s="713" t="s">
        <v>111</v>
      </c>
      <c r="W35" s="714"/>
      <c r="X35" s="714"/>
      <c r="Y35" s="715"/>
    </row>
    <row r="36" spans="1:25" ht="44.25" customHeight="1">
      <c r="A36" s="147" t="s">
        <v>87</v>
      </c>
      <c r="B36" s="125" t="s">
        <v>88</v>
      </c>
      <c r="C36" s="126" t="s">
        <v>89</v>
      </c>
      <c r="D36" s="126" t="s">
        <v>90</v>
      </c>
      <c r="E36" s="127" t="s">
        <v>91</v>
      </c>
      <c r="F36" s="125" t="s">
        <v>88</v>
      </c>
      <c r="G36" s="126" t="s">
        <v>89</v>
      </c>
      <c r="H36" s="126" t="s">
        <v>90</v>
      </c>
      <c r="I36" s="127" t="s">
        <v>91</v>
      </c>
      <c r="J36" s="125" t="s">
        <v>88</v>
      </c>
      <c r="K36" s="126" t="s">
        <v>89</v>
      </c>
      <c r="L36" s="126" t="s">
        <v>90</v>
      </c>
      <c r="M36" s="127" t="s">
        <v>91</v>
      </c>
      <c r="N36" s="125" t="s">
        <v>88</v>
      </c>
      <c r="O36" s="126" t="s">
        <v>89</v>
      </c>
      <c r="P36" s="126" t="s">
        <v>90</v>
      </c>
      <c r="Q36" s="127" t="s">
        <v>91</v>
      </c>
      <c r="R36" s="125" t="s">
        <v>88</v>
      </c>
      <c r="S36" s="126" t="s">
        <v>89</v>
      </c>
      <c r="T36" s="126" t="s">
        <v>90</v>
      </c>
      <c r="U36" s="127" t="s">
        <v>91</v>
      </c>
      <c r="V36" s="125" t="s">
        <v>88</v>
      </c>
      <c r="W36" s="126" t="s">
        <v>89</v>
      </c>
      <c r="X36" s="126" t="s">
        <v>90</v>
      </c>
      <c r="Y36" s="127" t="s">
        <v>91</v>
      </c>
    </row>
    <row r="37" spans="1:25" ht="12" customHeight="1">
      <c r="A37" s="560" t="s">
        <v>92</v>
      </c>
      <c r="B37" s="444"/>
      <c r="C37" s="352"/>
      <c r="D37" s="352"/>
      <c r="E37" s="353"/>
      <c r="F37" s="444"/>
      <c r="G37" s="352"/>
      <c r="H37" s="352"/>
      <c r="I37" s="353"/>
      <c r="J37" s="444"/>
      <c r="K37" s="352"/>
      <c r="L37" s="352"/>
      <c r="M37" s="353"/>
      <c r="N37" s="444"/>
      <c r="O37" s="352"/>
      <c r="P37" s="352"/>
      <c r="Q37" s="353"/>
      <c r="R37" s="444"/>
      <c r="S37" s="352"/>
      <c r="T37" s="352"/>
      <c r="U37" s="353"/>
      <c r="V37" s="444"/>
      <c r="W37" s="352"/>
      <c r="X37" s="352"/>
      <c r="Y37" s="353"/>
    </row>
    <row r="38" spans="1:25" ht="12" customHeight="1">
      <c r="A38" s="445" t="s">
        <v>17</v>
      </c>
      <c r="B38" s="444"/>
      <c r="C38" s="352"/>
      <c r="D38" s="352"/>
      <c r="E38" s="353"/>
      <c r="F38" s="444"/>
      <c r="G38" s="352"/>
      <c r="H38" s="352"/>
      <c r="I38" s="353"/>
      <c r="J38" s="444"/>
      <c r="K38" s="352"/>
      <c r="L38" s="352"/>
      <c r="M38" s="353"/>
      <c r="N38" s="444"/>
      <c r="O38" s="352"/>
      <c r="P38" s="352"/>
      <c r="Q38" s="353"/>
      <c r="R38" s="444"/>
      <c r="S38" s="352"/>
      <c r="T38" s="352"/>
      <c r="U38" s="353"/>
      <c r="V38" s="444"/>
      <c r="W38" s="352"/>
      <c r="X38" s="352"/>
      <c r="Y38" s="353"/>
    </row>
    <row r="39" spans="1:25" ht="12" customHeight="1">
      <c r="A39" s="446" t="s">
        <v>22</v>
      </c>
      <c r="B39" s="447"/>
      <c r="C39" s="448"/>
      <c r="D39" s="448"/>
      <c r="E39" s="229"/>
      <c r="F39" s="447"/>
      <c r="G39" s="448"/>
      <c r="H39" s="448"/>
      <c r="I39" s="229"/>
      <c r="J39" s="447"/>
      <c r="K39" s="448"/>
      <c r="L39" s="448"/>
      <c r="M39" s="229"/>
      <c r="N39" s="447"/>
      <c r="O39" s="448"/>
      <c r="P39" s="448"/>
      <c r="Q39" s="229"/>
      <c r="R39" s="447"/>
      <c r="S39" s="448"/>
      <c r="T39" s="448"/>
      <c r="U39" s="229"/>
      <c r="V39" s="447"/>
      <c r="W39" s="448"/>
      <c r="X39" s="448"/>
      <c r="Y39" s="229"/>
    </row>
    <row r="40" spans="1:25">
      <c r="A40" s="446" t="s">
        <v>20</v>
      </c>
      <c r="B40" s="447"/>
      <c r="C40" s="448"/>
      <c r="D40" s="448"/>
      <c r="E40" s="229"/>
      <c r="F40" s="447"/>
      <c r="G40" s="448"/>
      <c r="H40" s="448"/>
      <c r="I40" s="229"/>
      <c r="J40" s="447"/>
      <c r="K40" s="448"/>
      <c r="L40" s="448"/>
      <c r="M40" s="229"/>
      <c r="N40" s="447"/>
      <c r="O40" s="448"/>
      <c r="P40" s="448"/>
      <c r="Q40" s="229"/>
      <c r="R40" s="447"/>
      <c r="S40" s="448"/>
      <c r="T40" s="448"/>
      <c r="U40" s="229"/>
      <c r="V40" s="447"/>
      <c r="W40" s="448"/>
      <c r="X40" s="448"/>
      <c r="Y40" s="229"/>
    </row>
    <row r="41" spans="1:25" ht="12.75">
      <c r="A41" s="445" t="s">
        <v>21</v>
      </c>
      <c r="B41" s="444"/>
      <c r="C41" s="354"/>
      <c r="D41" s="354"/>
      <c r="E41" s="355"/>
      <c r="F41" s="444"/>
      <c r="G41" s="354"/>
      <c r="H41" s="354"/>
      <c r="I41" s="355"/>
      <c r="J41" s="444"/>
      <c r="K41" s="354"/>
      <c r="L41" s="354"/>
      <c r="M41" s="355"/>
      <c r="N41" s="444"/>
      <c r="O41" s="354"/>
      <c r="P41" s="354"/>
      <c r="Q41" s="355"/>
      <c r="R41" s="444"/>
      <c r="S41" s="354"/>
      <c r="T41" s="354"/>
      <c r="U41" s="355"/>
      <c r="V41" s="444"/>
      <c r="W41" s="354"/>
      <c r="X41" s="354"/>
      <c r="Y41" s="355"/>
    </row>
    <row r="42" spans="1:25" ht="12" customHeight="1">
      <c r="A42" s="446" t="s">
        <v>22</v>
      </c>
      <c r="B42" s="447"/>
      <c r="C42" s="448"/>
      <c r="D42" s="448"/>
      <c r="E42" s="229"/>
      <c r="F42" s="447"/>
      <c r="G42" s="448"/>
      <c r="H42" s="448"/>
      <c r="I42" s="229"/>
      <c r="J42" s="447"/>
      <c r="K42" s="448"/>
      <c r="L42" s="448"/>
      <c r="M42" s="229"/>
      <c r="N42" s="447"/>
      <c r="O42" s="448"/>
      <c r="P42" s="448"/>
      <c r="Q42" s="229"/>
      <c r="R42" s="447"/>
      <c r="S42" s="448"/>
      <c r="T42" s="448"/>
      <c r="U42" s="229"/>
      <c r="V42" s="447"/>
      <c r="W42" s="448"/>
      <c r="X42" s="448"/>
      <c r="Y42" s="229"/>
    </row>
    <row r="43" spans="1:25">
      <c r="A43" s="446" t="s">
        <v>20</v>
      </c>
      <c r="B43" s="447"/>
      <c r="C43" s="448"/>
      <c r="D43" s="448"/>
      <c r="E43" s="229"/>
      <c r="F43" s="447"/>
      <c r="G43" s="448"/>
      <c r="H43" s="448"/>
      <c r="I43" s="229"/>
      <c r="J43" s="447"/>
      <c r="K43" s="448"/>
      <c r="L43" s="448"/>
      <c r="M43" s="229"/>
      <c r="N43" s="447"/>
      <c r="O43" s="448"/>
      <c r="P43" s="448"/>
      <c r="Q43" s="229"/>
      <c r="R43" s="447"/>
      <c r="S43" s="448"/>
      <c r="T43" s="448"/>
      <c r="U43" s="229"/>
      <c r="V43" s="447"/>
      <c r="W43" s="448"/>
      <c r="X43" s="448"/>
      <c r="Y43" s="229"/>
    </row>
    <row r="44" spans="1:25" ht="12.75">
      <c r="A44" s="454" t="s">
        <v>93</v>
      </c>
      <c r="B44" s="444"/>
      <c r="C44" s="352"/>
      <c r="D44" s="352"/>
      <c r="E44" s="353"/>
      <c r="F44" s="444"/>
      <c r="G44" s="352"/>
      <c r="H44" s="352"/>
      <c r="I44" s="353"/>
      <c r="J44" s="444"/>
      <c r="K44" s="352"/>
      <c r="L44" s="352"/>
      <c r="M44" s="353"/>
      <c r="N44" s="444"/>
      <c r="O44" s="352"/>
      <c r="P44" s="352"/>
      <c r="Q44" s="353"/>
      <c r="R44" s="444"/>
      <c r="S44" s="352"/>
      <c r="T44" s="352"/>
      <c r="U44" s="353"/>
      <c r="V44" s="444"/>
      <c r="W44" s="352"/>
      <c r="X44" s="352"/>
      <c r="Y44" s="353"/>
    </row>
    <row r="45" spans="1:25" ht="12" customHeight="1">
      <c r="A45" s="449" t="s">
        <v>94</v>
      </c>
      <c r="B45" s="450">
        <v>0</v>
      </c>
      <c r="C45" s="542">
        <v>0</v>
      </c>
      <c r="D45" s="518">
        <v>0</v>
      </c>
      <c r="E45" s="543">
        <v>0</v>
      </c>
      <c r="F45" s="450">
        <v>0</v>
      </c>
      <c r="G45" s="542">
        <v>0</v>
      </c>
      <c r="H45" s="518">
        <v>0</v>
      </c>
      <c r="I45" s="543">
        <v>0</v>
      </c>
      <c r="J45" s="450">
        <v>0</v>
      </c>
      <c r="K45" s="542">
        <v>0</v>
      </c>
      <c r="L45" s="518">
        <v>0</v>
      </c>
      <c r="M45" s="543">
        <v>0</v>
      </c>
      <c r="N45" s="450">
        <v>0</v>
      </c>
      <c r="O45" s="542">
        <v>0</v>
      </c>
      <c r="P45" s="518">
        <v>0</v>
      </c>
      <c r="Q45" s="543">
        <v>0</v>
      </c>
      <c r="R45" s="450">
        <v>0</v>
      </c>
      <c r="S45" s="542">
        <v>0.622</v>
      </c>
      <c r="T45" s="518">
        <v>0</v>
      </c>
      <c r="U45" s="543">
        <v>0.622</v>
      </c>
      <c r="V45" s="450"/>
      <c r="W45" s="542"/>
      <c r="X45" s="518"/>
      <c r="Y45" s="543"/>
    </row>
    <row r="46" spans="1:25">
      <c r="A46" s="449" t="s">
        <v>95</v>
      </c>
      <c r="B46" s="450">
        <v>0</v>
      </c>
      <c r="C46" s="542">
        <v>0</v>
      </c>
      <c r="D46" s="518">
        <v>0</v>
      </c>
      <c r="E46" s="543">
        <v>0</v>
      </c>
      <c r="F46" s="450">
        <v>0</v>
      </c>
      <c r="G46" s="542">
        <v>0</v>
      </c>
      <c r="H46" s="518">
        <v>0</v>
      </c>
      <c r="I46" s="543">
        <v>0</v>
      </c>
      <c r="J46" s="450">
        <v>0</v>
      </c>
      <c r="K46" s="542">
        <v>0</v>
      </c>
      <c r="L46" s="518">
        <v>0</v>
      </c>
      <c r="M46" s="543">
        <v>0</v>
      </c>
      <c r="N46" s="450">
        <v>0</v>
      </c>
      <c r="O46" s="542">
        <v>0</v>
      </c>
      <c r="P46" s="518">
        <v>0</v>
      </c>
      <c r="Q46" s="543">
        <v>0</v>
      </c>
      <c r="R46" s="450">
        <v>0</v>
      </c>
      <c r="S46" s="542">
        <v>0</v>
      </c>
      <c r="T46" s="518">
        <v>0</v>
      </c>
      <c r="U46" s="543">
        <v>0</v>
      </c>
      <c r="V46" s="450"/>
      <c r="W46" s="542"/>
      <c r="X46" s="518"/>
      <c r="Y46" s="543"/>
    </row>
    <row r="47" spans="1:25">
      <c r="A47" s="449" t="s">
        <v>96</v>
      </c>
      <c r="B47" s="450">
        <v>0</v>
      </c>
      <c r="C47" s="542">
        <v>0</v>
      </c>
      <c r="D47" s="518">
        <v>0</v>
      </c>
      <c r="E47" s="543">
        <v>0</v>
      </c>
      <c r="F47" s="450">
        <v>0</v>
      </c>
      <c r="G47" s="542">
        <v>0</v>
      </c>
      <c r="H47" s="518">
        <v>0</v>
      </c>
      <c r="I47" s="543">
        <v>0</v>
      </c>
      <c r="J47" s="450">
        <v>0</v>
      </c>
      <c r="K47" s="542">
        <v>0</v>
      </c>
      <c r="L47" s="518">
        <v>0</v>
      </c>
      <c r="M47" s="543">
        <v>0</v>
      </c>
      <c r="N47" s="450">
        <v>0</v>
      </c>
      <c r="O47" s="542">
        <v>0</v>
      </c>
      <c r="P47" s="518">
        <v>0</v>
      </c>
      <c r="Q47" s="543">
        <v>0</v>
      </c>
      <c r="R47" s="450">
        <v>0</v>
      </c>
      <c r="S47" s="542">
        <v>0</v>
      </c>
      <c r="T47" s="518">
        <v>0</v>
      </c>
      <c r="U47" s="543">
        <v>0</v>
      </c>
      <c r="V47" s="450"/>
      <c r="W47" s="542"/>
      <c r="X47" s="518"/>
      <c r="Y47" s="543"/>
    </row>
    <row r="48" spans="1:25">
      <c r="A48" s="449" t="s">
        <v>97</v>
      </c>
      <c r="B48" s="450">
        <v>0</v>
      </c>
      <c r="C48" s="542">
        <v>0</v>
      </c>
      <c r="D48" s="518">
        <v>0</v>
      </c>
      <c r="E48" s="543">
        <v>0</v>
      </c>
      <c r="F48" s="450">
        <v>0</v>
      </c>
      <c r="G48" s="542">
        <v>0</v>
      </c>
      <c r="H48" s="518">
        <v>0</v>
      </c>
      <c r="I48" s="543">
        <v>0</v>
      </c>
      <c r="J48" s="450">
        <v>0</v>
      </c>
      <c r="K48" s="542">
        <v>0</v>
      </c>
      <c r="L48" s="518">
        <v>0</v>
      </c>
      <c r="M48" s="543">
        <v>0</v>
      </c>
      <c r="N48" s="450">
        <v>0</v>
      </c>
      <c r="O48" s="542">
        <v>0</v>
      </c>
      <c r="P48" s="518">
        <v>0</v>
      </c>
      <c r="Q48" s="543">
        <v>0</v>
      </c>
      <c r="R48" s="450">
        <v>0</v>
      </c>
      <c r="S48" s="542">
        <v>0</v>
      </c>
      <c r="T48" s="518">
        <v>0</v>
      </c>
      <c r="U48" s="543">
        <v>0</v>
      </c>
      <c r="V48" s="450"/>
      <c r="W48" s="542"/>
      <c r="X48" s="518"/>
      <c r="Y48" s="543"/>
    </row>
    <row r="49" spans="1:25">
      <c r="A49" s="449" t="s">
        <v>98</v>
      </c>
      <c r="B49" s="450">
        <v>0</v>
      </c>
      <c r="C49" s="542">
        <v>0</v>
      </c>
      <c r="D49" s="518">
        <v>0</v>
      </c>
      <c r="E49" s="543">
        <v>0</v>
      </c>
      <c r="F49" s="450">
        <v>0</v>
      </c>
      <c r="G49" s="542">
        <v>0</v>
      </c>
      <c r="H49" s="518">
        <v>0</v>
      </c>
      <c r="I49" s="543">
        <v>0</v>
      </c>
      <c r="J49" s="450">
        <v>0</v>
      </c>
      <c r="K49" s="542">
        <v>0</v>
      </c>
      <c r="L49" s="518">
        <v>0</v>
      </c>
      <c r="M49" s="543">
        <v>0</v>
      </c>
      <c r="N49" s="450">
        <v>0</v>
      </c>
      <c r="O49" s="542">
        <v>0</v>
      </c>
      <c r="P49" s="518">
        <v>0</v>
      </c>
      <c r="Q49" s="543">
        <v>0</v>
      </c>
      <c r="R49" s="450">
        <v>0</v>
      </c>
      <c r="S49" s="542">
        <v>0</v>
      </c>
      <c r="T49" s="518">
        <v>0</v>
      </c>
      <c r="U49" s="543">
        <v>0</v>
      </c>
      <c r="V49" s="450"/>
      <c r="W49" s="542"/>
      <c r="X49" s="518"/>
      <c r="Y49" s="543"/>
    </row>
    <row r="50" spans="1:25" ht="14.25" thickBot="1">
      <c r="A50" s="146" t="s">
        <v>112</v>
      </c>
      <c r="B50" s="510">
        <v>0</v>
      </c>
      <c r="C50" s="544">
        <v>0</v>
      </c>
      <c r="D50" s="520">
        <v>0</v>
      </c>
      <c r="E50" s="545">
        <v>0</v>
      </c>
      <c r="F50" s="510">
        <v>0</v>
      </c>
      <c r="G50" s="544">
        <v>0</v>
      </c>
      <c r="H50" s="520">
        <v>0</v>
      </c>
      <c r="I50" s="545">
        <v>0</v>
      </c>
      <c r="J50" s="510">
        <v>0</v>
      </c>
      <c r="K50" s="544">
        <v>0</v>
      </c>
      <c r="L50" s="520">
        <v>0</v>
      </c>
      <c r="M50" s="545">
        <v>0</v>
      </c>
      <c r="N50" s="510">
        <v>0</v>
      </c>
      <c r="O50" s="544">
        <v>0</v>
      </c>
      <c r="P50" s="520">
        <v>0</v>
      </c>
      <c r="Q50" s="545">
        <v>0</v>
      </c>
      <c r="R50" s="510">
        <v>0</v>
      </c>
      <c r="S50" s="544">
        <v>0</v>
      </c>
      <c r="T50" s="520">
        <v>0</v>
      </c>
      <c r="U50" s="545">
        <v>0</v>
      </c>
      <c r="V50" s="510"/>
      <c r="W50" s="544"/>
      <c r="X50" s="520"/>
      <c r="Y50" s="545"/>
    </row>
    <row r="51" spans="1:25" s="13" customFormat="1" ht="16.350000000000001" customHeight="1" thickBot="1">
      <c r="A51" s="133" t="s">
        <v>100</v>
      </c>
      <c r="B51" s="519" t="s">
        <v>19</v>
      </c>
      <c r="C51" s="516">
        <v>0</v>
      </c>
      <c r="D51" s="516" t="s">
        <v>19</v>
      </c>
      <c r="E51" s="517">
        <v>0</v>
      </c>
      <c r="F51" s="519" t="s">
        <v>19</v>
      </c>
      <c r="G51" s="516">
        <v>0</v>
      </c>
      <c r="H51" s="516" t="s">
        <v>19</v>
      </c>
      <c r="I51" s="517">
        <v>0</v>
      </c>
      <c r="J51" s="519" t="s">
        <v>19</v>
      </c>
      <c r="K51" s="516">
        <v>0</v>
      </c>
      <c r="L51" s="516" t="s">
        <v>19</v>
      </c>
      <c r="M51" s="517">
        <v>0</v>
      </c>
      <c r="N51" s="519" t="s">
        <v>19</v>
      </c>
      <c r="O51" s="516">
        <v>0</v>
      </c>
      <c r="P51" s="516" t="s">
        <v>19</v>
      </c>
      <c r="Q51" s="517">
        <v>0</v>
      </c>
      <c r="R51" s="519" t="s">
        <v>19</v>
      </c>
      <c r="S51" s="516">
        <f>SUM(S45:S50)</f>
        <v>0.622</v>
      </c>
      <c r="T51" s="516" t="s">
        <v>19</v>
      </c>
      <c r="U51" s="517">
        <f>SUM(U45:U50)</f>
        <v>0.622</v>
      </c>
      <c r="V51" s="519" t="s">
        <v>19</v>
      </c>
      <c r="W51" s="547">
        <f>SUM(W45:W50)</f>
        <v>0</v>
      </c>
      <c r="X51" s="547" t="s">
        <v>19</v>
      </c>
      <c r="Y51" s="264">
        <f>SUM(Y45:Y50)</f>
        <v>0</v>
      </c>
    </row>
    <row r="52" spans="1:25" ht="2.1" customHeight="1">
      <c r="A52" s="112"/>
      <c r="B52" s="521"/>
      <c r="C52" s="522"/>
      <c r="D52" s="522"/>
      <c r="E52" s="523"/>
      <c r="F52" s="521"/>
      <c r="G52" s="522"/>
      <c r="H52" s="522"/>
      <c r="I52" s="523"/>
      <c r="J52" s="521"/>
      <c r="K52" s="522"/>
      <c r="L52" s="522"/>
      <c r="M52" s="523"/>
      <c r="N52" s="521"/>
      <c r="O52" s="522"/>
      <c r="P52" s="522"/>
      <c r="Q52" s="523"/>
      <c r="R52" s="521"/>
      <c r="S52" s="522"/>
      <c r="T52" s="522"/>
      <c r="U52" s="523"/>
      <c r="V52" s="521"/>
      <c r="W52" s="522"/>
      <c r="X52" s="522"/>
      <c r="Y52" s="523"/>
    </row>
    <row r="53" spans="1:25" ht="13.5" thickBot="1">
      <c r="A53" s="359" t="s">
        <v>101</v>
      </c>
      <c r="B53" s="524"/>
      <c r="C53" s="525"/>
      <c r="D53" s="525"/>
      <c r="E53" s="526"/>
      <c r="F53" s="524"/>
      <c r="G53" s="525"/>
      <c r="H53" s="525"/>
      <c r="I53" s="526"/>
      <c r="J53" s="524"/>
      <c r="K53" s="525"/>
      <c r="L53" s="525"/>
      <c r="M53" s="526"/>
      <c r="N53" s="524"/>
      <c r="O53" s="525"/>
      <c r="P53" s="525"/>
      <c r="Q53" s="526"/>
      <c r="R53" s="524"/>
      <c r="S53" s="525"/>
      <c r="T53" s="525"/>
      <c r="U53" s="526"/>
      <c r="V53" s="524"/>
      <c r="W53" s="525"/>
      <c r="X53" s="525"/>
      <c r="Y53" s="526"/>
    </row>
    <row r="54" spans="1:25">
      <c r="A54" s="357" t="s">
        <v>46</v>
      </c>
      <c r="B54" s="258">
        <v>0</v>
      </c>
      <c r="C54" s="259">
        <v>0</v>
      </c>
      <c r="D54" s="259">
        <v>0</v>
      </c>
      <c r="E54" s="260">
        <v>0</v>
      </c>
      <c r="F54" s="258">
        <v>0</v>
      </c>
      <c r="G54" s="259">
        <v>0</v>
      </c>
      <c r="H54" s="259">
        <v>0</v>
      </c>
      <c r="I54" s="260">
        <v>0</v>
      </c>
      <c r="J54" s="258">
        <v>0</v>
      </c>
      <c r="K54" s="259">
        <v>0</v>
      </c>
      <c r="L54" s="259">
        <v>0</v>
      </c>
      <c r="M54" s="260">
        <v>0</v>
      </c>
      <c r="N54" s="258">
        <v>0</v>
      </c>
      <c r="O54" s="259">
        <v>0</v>
      </c>
      <c r="P54" s="259">
        <v>0</v>
      </c>
      <c r="Q54" s="260">
        <v>0</v>
      </c>
      <c r="R54" s="258">
        <v>0</v>
      </c>
      <c r="S54" s="259">
        <v>0</v>
      </c>
      <c r="T54" s="259">
        <v>0</v>
      </c>
      <c r="U54" s="260">
        <v>0</v>
      </c>
      <c r="V54" s="258" t="s">
        <v>19</v>
      </c>
      <c r="W54" s="259" t="s">
        <v>19</v>
      </c>
      <c r="X54" s="259" t="s">
        <v>19</v>
      </c>
      <c r="Y54" s="260" t="s">
        <v>19</v>
      </c>
    </row>
    <row r="55" spans="1:25">
      <c r="A55" s="357" t="s">
        <v>25</v>
      </c>
      <c r="B55" s="450">
        <v>0</v>
      </c>
      <c r="C55" s="509">
        <v>0</v>
      </c>
      <c r="D55" s="509">
        <v>0</v>
      </c>
      <c r="E55" s="261">
        <v>0</v>
      </c>
      <c r="F55" s="450">
        <v>0</v>
      </c>
      <c r="G55" s="509">
        <v>0</v>
      </c>
      <c r="H55" s="509">
        <v>0</v>
      </c>
      <c r="I55" s="261">
        <v>0</v>
      </c>
      <c r="J55" s="450">
        <v>0</v>
      </c>
      <c r="K55" s="509">
        <v>0</v>
      </c>
      <c r="L55" s="509">
        <v>0</v>
      </c>
      <c r="M55" s="261">
        <v>0</v>
      </c>
      <c r="N55" s="450">
        <v>0</v>
      </c>
      <c r="O55" s="509">
        <v>0</v>
      </c>
      <c r="P55" s="509">
        <v>0</v>
      </c>
      <c r="Q55" s="261">
        <v>0</v>
      </c>
      <c r="R55" s="450">
        <v>0</v>
      </c>
      <c r="S55" s="509">
        <v>0</v>
      </c>
      <c r="T55" s="509">
        <v>0</v>
      </c>
      <c r="U55" s="261">
        <v>0</v>
      </c>
      <c r="V55" s="450" t="s">
        <v>19</v>
      </c>
      <c r="W55" s="509" t="s">
        <v>19</v>
      </c>
      <c r="X55" s="509" t="s">
        <v>19</v>
      </c>
      <c r="Y55" s="261" t="s">
        <v>19</v>
      </c>
    </row>
    <row r="56" spans="1:25" ht="12.75" thickBot="1">
      <c r="A56" s="296" t="s">
        <v>26</v>
      </c>
      <c r="B56" s="510">
        <v>0</v>
      </c>
      <c r="C56" s="511">
        <v>0</v>
      </c>
      <c r="D56" s="511">
        <v>0</v>
      </c>
      <c r="E56" s="512">
        <v>0</v>
      </c>
      <c r="F56" s="510">
        <v>0</v>
      </c>
      <c r="G56" s="511">
        <v>0</v>
      </c>
      <c r="H56" s="511">
        <v>0</v>
      </c>
      <c r="I56" s="512">
        <v>0</v>
      </c>
      <c r="J56" s="510">
        <v>0</v>
      </c>
      <c r="K56" s="511">
        <v>0</v>
      </c>
      <c r="L56" s="511">
        <v>0</v>
      </c>
      <c r="M56" s="512">
        <v>0</v>
      </c>
      <c r="N56" s="510">
        <v>0</v>
      </c>
      <c r="O56" s="511">
        <v>0</v>
      </c>
      <c r="P56" s="511">
        <v>0</v>
      </c>
      <c r="Q56" s="512">
        <v>0</v>
      </c>
      <c r="R56" s="510">
        <v>0</v>
      </c>
      <c r="S56" s="511">
        <v>0</v>
      </c>
      <c r="T56" s="511">
        <v>0</v>
      </c>
      <c r="U56" s="512">
        <v>0</v>
      </c>
      <c r="V56" s="510" t="s">
        <v>19</v>
      </c>
      <c r="W56" s="511" t="s">
        <v>19</v>
      </c>
      <c r="X56" s="511" t="s">
        <v>19</v>
      </c>
      <c r="Y56" s="512" t="s">
        <v>19</v>
      </c>
    </row>
    <row r="57" spans="1:25" s="13" customFormat="1" ht="16.350000000000001" customHeight="1" thickBot="1">
      <c r="A57" s="133" t="s">
        <v>100</v>
      </c>
      <c r="B57" s="600">
        <v>0</v>
      </c>
      <c r="C57" s="600">
        <v>0</v>
      </c>
      <c r="D57" s="600">
        <v>0</v>
      </c>
      <c r="E57" s="600">
        <v>0</v>
      </c>
      <c r="F57" s="600">
        <v>0</v>
      </c>
      <c r="G57" s="600">
        <v>0</v>
      </c>
      <c r="H57" s="600">
        <v>0</v>
      </c>
      <c r="I57" s="600">
        <v>0</v>
      </c>
      <c r="J57" s="600">
        <v>0</v>
      </c>
      <c r="K57" s="600">
        <v>0</v>
      </c>
      <c r="L57" s="600">
        <v>0</v>
      </c>
      <c r="M57" s="600">
        <v>0</v>
      </c>
      <c r="N57" s="600">
        <v>0</v>
      </c>
      <c r="O57" s="600">
        <v>0</v>
      </c>
      <c r="P57" s="600">
        <v>0</v>
      </c>
      <c r="Q57" s="600">
        <v>0</v>
      </c>
      <c r="R57" s="600">
        <v>0</v>
      </c>
      <c r="S57" s="600">
        <v>0</v>
      </c>
      <c r="T57" s="600">
        <v>0</v>
      </c>
      <c r="U57" s="600">
        <v>0</v>
      </c>
      <c r="V57" s="513" t="s">
        <v>19</v>
      </c>
      <c r="W57" s="257" t="s">
        <v>19</v>
      </c>
      <c r="X57" s="257" t="s">
        <v>19</v>
      </c>
      <c r="Y57" s="514" t="s">
        <v>19</v>
      </c>
    </row>
    <row r="58" spans="1:25" ht="1.5" customHeight="1">
      <c r="A58" s="112"/>
      <c r="B58" s="284"/>
      <c r="C58" s="285"/>
      <c r="D58" s="285"/>
      <c r="E58" s="286"/>
      <c r="F58" s="284"/>
      <c r="G58" s="285"/>
      <c r="H58" s="285"/>
      <c r="I58" s="286"/>
      <c r="J58" s="284"/>
      <c r="K58" s="285"/>
      <c r="L58" s="285"/>
      <c r="M58" s="286"/>
      <c r="N58" s="284"/>
      <c r="O58" s="285"/>
      <c r="P58" s="285"/>
      <c r="Q58" s="286"/>
      <c r="R58" s="284"/>
      <c r="S58" s="285"/>
      <c r="T58" s="285"/>
      <c r="U58" s="286"/>
      <c r="V58" s="284"/>
      <c r="W58" s="285"/>
      <c r="X58" s="285"/>
      <c r="Y58" s="286"/>
    </row>
    <row r="59" spans="1:25" s="56" customFormat="1" ht="18" customHeight="1" thickBot="1">
      <c r="A59" s="360" t="s">
        <v>102</v>
      </c>
      <c r="B59" s="515" t="s">
        <v>19</v>
      </c>
      <c r="C59" s="516">
        <v>0</v>
      </c>
      <c r="D59" s="516" t="s">
        <v>19</v>
      </c>
      <c r="E59" s="517">
        <v>0</v>
      </c>
      <c r="F59" s="515" t="s">
        <v>19</v>
      </c>
      <c r="G59" s="516">
        <v>0</v>
      </c>
      <c r="H59" s="516" t="s">
        <v>19</v>
      </c>
      <c r="I59" s="517">
        <v>0</v>
      </c>
      <c r="J59" s="515" t="s">
        <v>19</v>
      </c>
      <c r="K59" s="516">
        <v>0</v>
      </c>
      <c r="L59" s="516" t="s">
        <v>19</v>
      </c>
      <c r="M59" s="517">
        <v>0</v>
      </c>
      <c r="N59" s="515" t="s">
        <v>19</v>
      </c>
      <c r="O59" s="516">
        <v>0</v>
      </c>
      <c r="P59" s="516" t="s">
        <v>19</v>
      </c>
      <c r="Q59" s="517">
        <v>0</v>
      </c>
      <c r="R59" s="515" t="s">
        <v>19</v>
      </c>
      <c r="S59" s="516">
        <f>S51</f>
        <v>0.622</v>
      </c>
      <c r="T59" s="516" t="s">
        <v>19</v>
      </c>
      <c r="U59" s="517">
        <f>U51</f>
        <v>0.622</v>
      </c>
      <c r="V59" s="515" t="s">
        <v>19</v>
      </c>
      <c r="W59" s="516">
        <f>W51</f>
        <v>0</v>
      </c>
      <c r="X59" s="516" t="s">
        <v>19</v>
      </c>
      <c r="Y59" s="517">
        <f>Y51</f>
        <v>0</v>
      </c>
    </row>
    <row r="60" spans="1:25" ht="0.4" customHeight="1" thickBot="1">
      <c r="A60" s="348"/>
      <c r="B60" s="521"/>
      <c r="C60" s="527"/>
      <c r="D60" s="527"/>
      <c r="E60" s="528"/>
      <c r="F60" s="521"/>
      <c r="G60" s="527"/>
      <c r="H60" s="527"/>
      <c r="I60" s="528"/>
      <c r="J60" s="521"/>
      <c r="K60" s="527"/>
      <c r="L60" s="527"/>
      <c r="M60" s="528"/>
      <c r="N60" s="521"/>
      <c r="O60" s="527"/>
      <c r="P60" s="527"/>
      <c r="Q60" s="528"/>
      <c r="R60" s="521"/>
      <c r="S60" s="527"/>
      <c r="T60" s="527"/>
      <c r="U60" s="528"/>
      <c r="V60" s="521"/>
      <c r="W60" s="527"/>
      <c r="X60" s="527"/>
      <c r="Y60" s="528"/>
    </row>
    <row r="61" spans="1:25" ht="13.5" thickBot="1">
      <c r="A61" s="150" t="s">
        <v>103</v>
      </c>
      <c r="B61" s="444"/>
      <c r="C61" s="352"/>
      <c r="D61" s="352"/>
      <c r="E61" s="353"/>
      <c r="F61" s="444"/>
      <c r="G61" s="352"/>
      <c r="H61" s="352"/>
      <c r="I61" s="353"/>
      <c r="J61" s="444"/>
      <c r="K61" s="352"/>
      <c r="L61" s="352"/>
      <c r="M61" s="353"/>
      <c r="N61" s="444"/>
      <c r="O61" s="352"/>
      <c r="P61" s="352"/>
      <c r="Q61" s="353"/>
      <c r="R61" s="444"/>
      <c r="S61" s="352"/>
      <c r="T61" s="352"/>
      <c r="U61" s="353"/>
      <c r="V61" s="444"/>
      <c r="W61" s="352"/>
      <c r="X61" s="352"/>
      <c r="Y61" s="353"/>
    </row>
    <row r="62" spans="1:25">
      <c r="A62" s="281" t="s">
        <v>104</v>
      </c>
      <c r="B62" s="644" t="s">
        <v>19</v>
      </c>
      <c r="C62" s="645" t="s">
        <v>19</v>
      </c>
      <c r="D62" s="645" t="s">
        <v>19</v>
      </c>
      <c r="E62" s="646">
        <v>0</v>
      </c>
      <c r="F62" s="655" t="s">
        <v>19</v>
      </c>
      <c r="G62" s="656" t="s">
        <v>19</v>
      </c>
      <c r="H62" s="656" t="s">
        <v>19</v>
      </c>
      <c r="I62" s="657">
        <v>0</v>
      </c>
      <c r="J62" s="655" t="s">
        <v>19</v>
      </c>
      <c r="K62" s="656" t="s">
        <v>19</v>
      </c>
      <c r="L62" s="656" t="s">
        <v>19</v>
      </c>
      <c r="M62" s="657">
        <v>0</v>
      </c>
      <c r="N62" s="655" t="s">
        <v>19</v>
      </c>
      <c r="O62" s="656" t="s">
        <v>19</v>
      </c>
      <c r="P62" s="656" t="s">
        <v>19</v>
      </c>
      <c r="Q62" s="657">
        <v>0</v>
      </c>
      <c r="R62" s="655" t="s">
        <v>19</v>
      </c>
      <c r="S62" s="656" t="s">
        <v>19</v>
      </c>
      <c r="T62" s="656" t="s">
        <v>19</v>
      </c>
      <c r="U62" s="657">
        <v>0</v>
      </c>
      <c r="V62" s="452"/>
      <c r="W62" s="453"/>
      <c r="X62" s="453"/>
      <c r="Y62" s="272"/>
    </row>
    <row r="63" spans="1:25" s="13" customFormat="1" ht="15.6" customHeight="1" thickBot="1">
      <c r="A63" s="282" t="s">
        <v>100</v>
      </c>
      <c r="B63" s="647" t="s">
        <v>19</v>
      </c>
      <c r="C63" s="648" t="s">
        <v>19</v>
      </c>
      <c r="D63" s="648" t="s">
        <v>19</v>
      </c>
      <c r="E63" s="649">
        <v>0</v>
      </c>
      <c r="F63" s="658" t="s">
        <v>19</v>
      </c>
      <c r="G63" s="659" t="s">
        <v>19</v>
      </c>
      <c r="H63" s="659" t="s">
        <v>19</v>
      </c>
      <c r="I63" s="660">
        <v>0</v>
      </c>
      <c r="J63" s="658" t="s">
        <v>19</v>
      </c>
      <c r="K63" s="659" t="s">
        <v>19</v>
      </c>
      <c r="L63" s="659" t="s">
        <v>19</v>
      </c>
      <c r="M63" s="660">
        <v>0</v>
      </c>
      <c r="N63" s="658" t="s">
        <v>19</v>
      </c>
      <c r="O63" s="659" t="s">
        <v>19</v>
      </c>
      <c r="P63" s="659" t="s">
        <v>19</v>
      </c>
      <c r="Q63" s="660">
        <v>0</v>
      </c>
      <c r="R63" s="658" t="s">
        <v>19</v>
      </c>
      <c r="S63" s="659" t="s">
        <v>19</v>
      </c>
      <c r="T63" s="659" t="s">
        <v>19</v>
      </c>
      <c r="U63" s="660">
        <v>0</v>
      </c>
      <c r="V63" s="274"/>
      <c r="W63" s="275"/>
      <c r="X63" s="275"/>
      <c r="Y63" s="276"/>
    </row>
    <row r="64" spans="1:25" ht="2.1" customHeight="1">
      <c r="A64" s="112"/>
      <c r="B64" s="650"/>
      <c r="C64" s="651"/>
      <c r="D64" s="651"/>
      <c r="E64" s="652"/>
      <c r="F64" s="650"/>
      <c r="G64" s="651"/>
      <c r="H64" s="651"/>
      <c r="I64" s="652"/>
      <c r="J64" s="650"/>
      <c r="K64" s="651"/>
      <c r="L64" s="651"/>
      <c r="M64" s="652"/>
      <c r="N64" s="650"/>
      <c r="O64" s="651"/>
      <c r="P64" s="651"/>
      <c r="Q64" s="652"/>
      <c r="R64" s="650"/>
      <c r="S64" s="651"/>
      <c r="T64" s="651"/>
      <c r="U64" s="652"/>
      <c r="V64" s="122"/>
      <c r="W64" s="123"/>
      <c r="X64" s="123"/>
      <c r="Y64" s="124"/>
    </row>
    <row r="65" spans="1:25" s="56" customFormat="1" ht="16.5" customHeight="1" thickBot="1">
      <c r="A65" s="277" t="s">
        <v>105</v>
      </c>
      <c r="B65" s="653" t="s">
        <v>19</v>
      </c>
      <c r="C65" s="654" t="s">
        <v>19</v>
      </c>
      <c r="D65" s="654" t="s">
        <v>19</v>
      </c>
      <c r="E65" s="517">
        <v>0</v>
      </c>
      <c r="F65" s="614" t="s">
        <v>19</v>
      </c>
      <c r="G65" s="615" t="s">
        <v>19</v>
      </c>
      <c r="H65" s="615" t="s">
        <v>19</v>
      </c>
      <c r="I65" s="616">
        <v>0</v>
      </c>
      <c r="J65" s="614" t="s">
        <v>19</v>
      </c>
      <c r="K65" s="615" t="s">
        <v>19</v>
      </c>
      <c r="L65" s="615" t="s">
        <v>19</v>
      </c>
      <c r="M65" s="616">
        <v>0</v>
      </c>
      <c r="N65" s="614" t="s">
        <v>19</v>
      </c>
      <c r="O65" s="615" t="s">
        <v>19</v>
      </c>
      <c r="P65" s="615" t="s">
        <v>19</v>
      </c>
      <c r="Q65" s="616">
        <v>0</v>
      </c>
      <c r="R65" s="614" t="s">
        <v>19</v>
      </c>
      <c r="S65" s="615" t="s">
        <v>19</v>
      </c>
      <c r="T65" s="615" t="s">
        <v>19</v>
      </c>
      <c r="U65" s="616">
        <v>0</v>
      </c>
      <c r="V65" s="278"/>
      <c r="W65" s="279"/>
      <c r="X65" s="279"/>
      <c r="Y65" s="280"/>
    </row>
    <row r="66" spans="1:25" s="56" customFormat="1" ht="10.9" customHeight="1">
      <c r="A66" s="166"/>
      <c r="B66" s="167"/>
      <c r="C66" s="167"/>
      <c r="D66" s="167"/>
      <c r="E66" s="167"/>
      <c r="F66" s="168"/>
      <c r="G66" s="167"/>
      <c r="H66" s="167"/>
      <c r="I66" s="167"/>
      <c r="J66" s="169"/>
      <c r="K66" s="167"/>
      <c r="L66" s="167"/>
      <c r="M66" s="167"/>
      <c r="N66" s="169"/>
      <c r="O66" s="167"/>
      <c r="P66" s="167"/>
      <c r="Q66" s="167"/>
      <c r="R66" s="169"/>
      <c r="S66" s="167"/>
      <c r="T66" s="167"/>
      <c r="U66" s="167"/>
      <c r="V66" s="169"/>
      <c r="W66" s="167"/>
      <c r="X66" s="167"/>
      <c r="Y66" s="167"/>
    </row>
    <row r="67" spans="1:25" ht="34.5" customHeight="1">
      <c r="A67" s="717" t="s">
        <v>113</v>
      </c>
      <c r="B67" s="717"/>
      <c r="C67" s="717"/>
      <c r="D67" s="717"/>
      <c r="E67" s="717"/>
      <c r="F67" s="717"/>
      <c r="G67" s="717"/>
      <c r="H67" s="717"/>
      <c r="I67" s="717"/>
      <c r="J67" s="717"/>
      <c r="K67" s="717"/>
      <c r="L67" s="717"/>
      <c r="M67" s="717"/>
      <c r="N67" s="717"/>
      <c r="O67" s="717"/>
      <c r="P67" s="717"/>
      <c r="Q67" s="717"/>
      <c r="R67" s="717"/>
      <c r="S67" s="717"/>
      <c r="T67" s="717"/>
      <c r="U67" s="717"/>
      <c r="V67" s="717"/>
      <c r="W67" s="717"/>
      <c r="X67" s="717"/>
      <c r="Y67" s="717"/>
    </row>
    <row r="68" spans="1:25" s="57" customFormat="1" ht="17.45" customHeight="1">
      <c r="A68" s="716" t="s">
        <v>114</v>
      </c>
      <c r="B68" s="716"/>
      <c r="C68" s="716"/>
      <c r="D68" s="716"/>
      <c r="E68" s="716"/>
      <c r="F68" s="716"/>
      <c r="G68" s="716"/>
      <c r="H68" s="716"/>
      <c r="I68" s="716"/>
      <c r="J68" s="716"/>
      <c r="K68" s="716"/>
      <c r="L68" s="716"/>
      <c r="M68" s="716"/>
      <c r="N68" s="716"/>
      <c r="O68" s="716"/>
      <c r="P68" s="716"/>
      <c r="Q68" s="716"/>
      <c r="R68" s="716"/>
      <c r="S68" s="716"/>
      <c r="T68" s="716"/>
      <c r="U68" s="716"/>
      <c r="V68" s="716"/>
      <c r="W68" s="716"/>
      <c r="X68" s="716"/>
      <c r="Y68" s="716"/>
    </row>
    <row r="69" spans="1:25" ht="15">
      <c r="A69" s="716" t="s">
        <v>115</v>
      </c>
      <c r="B69" s="716"/>
      <c r="C69" s="716"/>
      <c r="D69" s="716"/>
      <c r="E69" s="716"/>
      <c r="F69" s="716"/>
      <c r="G69" s="716"/>
      <c r="H69" s="716"/>
      <c r="I69" s="716"/>
      <c r="J69" s="716"/>
      <c r="K69" s="716"/>
      <c r="L69" s="716"/>
      <c r="M69" s="716"/>
      <c r="N69" s="716"/>
      <c r="O69" s="716"/>
      <c r="P69" s="716"/>
      <c r="Q69" s="716"/>
      <c r="R69" s="716"/>
      <c r="S69" s="716"/>
      <c r="T69" s="716"/>
      <c r="U69" s="716"/>
      <c r="V69" s="716"/>
      <c r="W69" s="716"/>
      <c r="X69" s="716"/>
      <c r="Y69" s="716"/>
    </row>
    <row r="70" spans="1:25">
      <c r="A70" s="15"/>
      <c r="B70" s="15"/>
      <c r="F70" s="15"/>
      <c r="I70" s="15"/>
      <c r="J70" s="15"/>
      <c r="M70" s="15"/>
      <c r="N70" s="15"/>
      <c r="Q70" s="15"/>
      <c r="R70" s="15"/>
      <c r="U70" s="15"/>
      <c r="V70" s="15"/>
      <c r="Y70" s="15"/>
    </row>
    <row r="71" spans="1:25">
      <c r="A71" s="15"/>
      <c r="B71" s="15"/>
      <c r="F71" s="15"/>
      <c r="I71" s="15"/>
      <c r="J71" s="15"/>
      <c r="M71" s="15"/>
      <c r="N71" s="15"/>
      <c r="Q71" s="15"/>
      <c r="R71" s="15"/>
      <c r="U71" s="15"/>
      <c r="V71" s="15"/>
      <c r="Y71" s="15"/>
    </row>
    <row r="72" spans="1:25">
      <c r="A72" s="15"/>
      <c r="B72" s="15"/>
      <c r="F72" s="15"/>
      <c r="I72" s="15"/>
      <c r="J72" s="15"/>
      <c r="M72" s="15"/>
      <c r="N72" s="15"/>
      <c r="Q72" s="15"/>
      <c r="R72" s="15"/>
      <c r="U72" s="15"/>
      <c r="V72" s="15"/>
      <c r="Y72" s="15"/>
    </row>
  </sheetData>
  <mergeCells count="15">
    <mergeCell ref="A69:Y69"/>
    <mergeCell ref="A67:Y67"/>
    <mergeCell ref="A68:Y68"/>
    <mergeCell ref="B35:E35"/>
    <mergeCell ref="F35:I35"/>
    <mergeCell ref="J35:M35"/>
    <mergeCell ref="N35:Q35"/>
    <mergeCell ref="R35:U35"/>
    <mergeCell ref="V35:Y35"/>
    <mergeCell ref="V3:Y3"/>
    <mergeCell ref="B3:E3"/>
    <mergeCell ref="F3:I3"/>
    <mergeCell ref="J3:M3"/>
    <mergeCell ref="N3:Q3"/>
    <mergeCell ref="R3:U3"/>
  </mergeCells>
  <pageMargins left="0.7" right="0.7" top="0.72626488095238095" bottom="0.75" header="0.3" footer="0.3"/>
  <pageSetup scale="42" orientation="landscape" r:id="rId1"/>
  <headerFooter>
    <oddHeader>&amp;C&amp;"Arial,Bold"&amp;K000000Table I-2
Pacific Gas and Electric Company
Program Subscription Statistics
November 2023</oddHeader>
    <oddFooter>&amp;L&amp;F&amp;R&amp;A&amp;C&amp;"Calibri"&amp;11&amp;K000000&amp;"Calibri"&amp;11&amp;K0000006 of 11_x000D_&amp;1#&amp;"Calibri"&amp;12&amp;K000000Public</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pageSetUpPr fitToPage="1"/>
  </sheetPr>
  <dimension ref="A1:X63"/>
  <sheetViews>
    <sheetView view="pageLayout" topLeftCell="B6" zoomScale="90" zoomScaleNormal="70" zoomScalePageLayoutView="90" workbookViewId="0">
      <selection activeCell="B51" sqref="B51:V51"/>
    </sheetView>
  </sheetViews>
  <sheetFormatPr defaultRowHeight="12"/>
  <cols>
    <col min="1" max="1" width="26.85546875" style="1" hidden="1" customWidth="1"/>
    <col min="2" max="2" width="52.85546875" style="1" customWidth="1"/>
    <col min="3" max="3" width="10.5703125" style="1" customWidth="1"/>
    <col min="4" max="4" width="11.42578125" style="1" bestFit="1" customWidth="1"/>
    <col min="5" max="14" width="10.5703125" style="1" customWidth="1"/>
    <col min="15" max="15" width="13.85546875" style="1" customWidth="1"/>
    <col min="16" max="16" width="15.140625" style="1" customWidth="1"/>
    <col min="17" max="17" width="12.42578125" style="1" bestFit="1" customWidth="1"/>
    <col min="18" max="18" width="23.85546875" style="1" bestFit="1" customWidth="1"/>
    <col min="19" max="19" width="14.710937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97" customFormat="1" ht="18"/>
    <row r="2" spans="1:24" s="2" customFormat="1" ht="25.5" customHeight="1">
      <c r="B2" s="56" t="s">
        <v>116</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349"/>
      <c r="D5" s="349"/>
      <c r="E5" s="1"/>
      <c r="F5" s="1"/>
      <c r="G5" s="1"/>
      <c r="H5" s="1"/>
      <c r="I5" s="1"/>
      <c r="J5" s="1"/>
      <c r="K5" s="1"/>
      <c r="L5" s="1"/>
      <c r="M5" s="1"/>
      <c r="N5" s="349"/>
      <c r="O5" s="349"/>
      <c r="P5" s="349"/>
      <c r="Q5" s="350"/>
      <c r="R5" s="350"/>
      <c r="S5" s="361"/>
    </row>
    <row r="6" spans="1:24" ht="54.75" customHeight="1">
      <c r="B6" s="455" t="s">
        <v>117</v>
      </c>
      <c r="C6" s="457" t="s">
        <v>118</v>
      </c>
      <c r="D6" s="458" t="s">
        <v>119</v>
      </c>
      <c r="E6" s="455" t="s">
        <v>7</v>
      </c>
      <c r="F6" s="455" t="s">
        <v>8</v>
      </c>
      <c r="G6" s="455" t="s">
        <v>9</v>
      </c>
      <c r="H6" s="455" t="s">
        <v>10</v>
      </c>
      <c r="I6" s="455" t="s">
        <v>39</v>
      </c>
      <c r="J6" s="455" t="s">
        <v>40</v>
      </c>
      <c r="K6" s="458" t="s">
        <v>41</v>
      </c>
      <c r="L6" s="458" t="s">
        <v>42</v>
      </c>
      <c r="M6" s="455" t="s">
        <v>43</v>
      </c>
      <c r="N6" s="362" t="s">
        <v>44</v>
      </c>
      <c r="O6" s="456" t="s">
        <v>120</v>
      </c>
      <c r="P6" s="456" t="s">
        <v>121</v>
      </c>
      <c r="Q6" s="363" t="s">
        <v>122</v>
      </c>
      <c r="R6" s="456" t="s">
        <v>123</v>
      </c>
      <c r="S6" s="456" t="s">
        <v>124</v>
      </c>
    </row>
    <row r="7" spans="1:24">
      <c r="B7" s="297" t="s">
        <v>125</v>
      </c>
      <c r="C7" s="562"/>
      <c r="D7" s="364"/>
      <c r="E7" s="114"/>
      <c r="F7" s="364"/>
      <c r="G7" s="298"/>
      <c r="H7" s="298"/>
      <c r="I7" s="298"/>
      <c r="J7" s="298"/>
      <c r="K7" s="298"/>
      <c r="L7" s="298"/>
      <c r="M7" s="298"/>
      <c r="N7" s="365"/>
      <c r="O7" s="59"/>
      <c r="P7" s="59"/>
      <c r="Q7" s="365"/>
      <c r="R7" s="298"/>
      <c r="S7" s="366"/>
    </row>
    <row r="8" spans="1:24" ht="12.75">
      <c r="A8" s="10" t="s">
        <v>126</v>
      </c>
      <c r="B8" s="299" t="s">
        <v>127</v>
      </c>
      <c r="C8" s="298">
        <v>369795.24</v>
      </c>
      <c r="D8" s="298">
        <v>489664.83</v>
      </c>
      <c r="E8" s="114">
        <v>966567.08</v>
      </c>
      <c r="F8" s="298">
        <v>796216.72000000009</v>
      </c>
      <c r="G8" s="114">
        <v>870769.62000000011</v>
      </c>
      <c r="H8" s="298">
        <v>665294</v>
      </c>
      <c r="I8" s="298">
        <v>1012090</v>
      </c>
      <c r="J8" s="298">
        <v>1496341.22</v>
      </c>
      <c r="K8" s="298">
        <v>724132.52</v>
      </c>
      <c r="L8" s="298">
        <v>1505938.17</v>
      </c>
      <c r="M8" s="298">
        <v>436553.71</v>
      </c>
      <c r="N8" s="58"/>
      <c r="O8" s="58">
        <f>SUM(C8:N8)</f>
        <v>9333363.1100000013</v>
      </c>
      <c r="P8" s="58">
        <f>O8</f>
        <v>9333363.1100000013</v>
      </c>
      <c r="Q8" s="106">
        <f>5759000+637000</f>
        <v>6396000</v>
      </c>
      <c r="R8" s="300"/>
      <c r="S8" s="301">
        <f>+(P8+'Incentives 2023'!O12)/(Q8+R8)</f>
        <v>1.5466740650406505</v>
      </c>
      <c r="X8" s="10"/>
    </row>
    <row r="9" spans="1:24" ht="12.75">
      <c r="A9" s="10"/>
      <c r="B9" s="299" t="s">
        <v>128</v>
      </c>
      <c r="C9" s="298">
        <v>6175.73</v>
      </c>
      <c r="D9" s="298">
        <v>3247.94</v>
      </c>
      <c r="E9" s="114">
        <v>24961.359999999997</v>
      </c>
      <c r="F9" s="298">
        <v>6333.09</v>
      </c>
      <c r="G9" s="114">
        <v>18679.649999999998</v>
      </c>
      <c r="H9" s="298">
        <v>14845.87</v>
      </c>
      <c r="I9" s="298">
        <v>11618</v>
      </c>
      <c r="J9" s="298">
        <v>60084.899999999994</v>
      </c>
      <c r="K9" s="298">
        <v>29572.81</v>
      </c>
      <c r="L9" s="298">
        <v>197293.23</v>
      </c>
      <c r="M9" s="298">
        <v>45526.22</v>
      </c>
      <c r="N9" s="58"/>
      <c r="O9" s="58">
        <f>SUM(C9:N9)</f>
        <v>418338.79999999993</v>
      </c>
      <c r="P9" s="58">
        <f t="shared" ref="P9:P10" si="0">O9</f>
        <v>418338.79999999993</v>
      </c>
      <c r="Q9" s="106">
        <f>566000+31788000</f>
        <v>32354000</v>
      </c>
      <c r="R9" s="300"/>
      <c r="S9" s="301">
        <f>+(P9+'Incentives 2023'!O8)/(Q9+R9)</f>
        <v>0.49747604778389071</v>
      </c>
      <c r="X9" s="10"/>
    </row>
    <row r="10" spans="1:24" ht="12.75">
      <c r="A10" s="10" t="s">
        <v>129</v>
      </c>
      <c r="B10" s="302" t="s">
        <v>130</v>
      </c>
      <c r="C10" s="298">
        <v>34355.26</v>
      </c>
      <c r="D10" s="298">
        <v>21180.37</v>
      </c>
      <c r="E10" s="114">
        <v>55794.16</v>
      </c>
      <c r="F10" s="298">
        <v>19068.330000000002</v>
      </c>
      <c r="G10" s="114">
        <v>57961.590000000004</v>
      </c>
      <c r="H10" s="298">
        <v>49770.29</v>
      </c>
      <c r="I10" s="298">
        <v>38275</v>
      </c>
      <c r="J10" s="298">
        <v>45037.97</v>
      </c>
      <c r="K10" s="298">
        <v>20582.46</v>
      </c>
      <c r="L10" s="298">
        <v>102811.87999999999</v>
      </c>
      <c r="M10" s="298">
        <v>61733.81</v>
      </c>
      <c r="N10" s="58"/>
      <c r="O10" s="58">
        <f>SUM(C10:N10)</f>
        <v>506571.12</v>
      </c>
      <c r="P10" s="58">
        <f t="shared" si="0"/>
        <v>506571.12</v>
      </c>
      <c r="Q10" s="106">
        <f>538678.356091723+3439000</f>
        <v>3977678.3560917228</v>
      </c>
      <c r="R10" s="303"/>
      <c r="S10" s="301">
        <f>+(P10+'Incentives 2023'!O9)/(Q10+R10)</f>
        <v>0.5721379021294406</v>
      </c>
      <c r="X10" s="10"/>
    </row>
    <row r="11" spans="1:24" ht="12.75">
      <c r="A11" s="10"/>
      <c r="B11" s="459" t="s">
        <v>131</v>
      </c>
      <c r="C11" s="460">
        <f>SUM(C8:C10)</f>
        <v>410326.23</v>
      </c>
      <c r="D11" s="460">
        <f>SUM(D8:D10)</f>
        <v>514093.14</v>
      </c>
      <c r="E11" s="460">
        <f>SUM(E8:E10)</f>
        <v>1047322.6</v>
      </c>
      <c r="F11" s="460">
        <f t="shared" ref="F11:R11" si="1">SUM(F8:F10)</f>
        <v>821618.14</v>
      </c>
      <c r="G11" s="460">
        <f t="shared" si="1"/>
        <v>947410.8600000001</v>
      </c>
      <c r="H11" s="460">
        <f t="shared" si="1"/>
        <v>729910.16</v>
      </c>
      <c r="I11" s="460">
        <f t="shared" si="1"/>
        <v>1061983</v>
      </c>
      <c r="J11" s="460">
        <f t="shared" si="1"/>
        <v>1601464.0899999999</v>
      </c>
      <c r="K11" s="460">
        <v>774287.79</v>
      </c>
      <c r="L11" s="460">
        <v>1806043.2799999998</v>
      </c>
      <c r="M11" s="460">
        <f t="shared" si="1"/>
        <v>543813.74</v>
      </c>
      <c r="N11" s="460">
        <f t="shared" si="1"/>
        <v>0</v>
      </c>
      <c r="O11" s="367">
        <f t="shared" si="1"/>
        <v>10258273.030000001</v>
      </c>
      <c r="P11" s="367">
        <f t="shared" si="1"/>
        <v>10258273.030000001</v>
      </c>
      <c r="Q11" s="367">
        <f t="shared" si="1"/>
        <v>42727678.356091723</v>
      </c>
      <c r="R11" s="367">
        <f t="shared" si="1"/>
        <v>0</v>
      </c>
      <c r="S11" s="461">
        <f>+P11/Q11</f>
        <v>0.24008496189537221</v>
      </c>
      <c r="X11" s="10"/>
    </row>
    <row r="12" spans="1:24" ht="3.75" customHeight="1">
      <c r="A12" s="10"/>
      <c r="B12" s="304"/>
      <c r="C12" s="298"/>
      <c r="D12" s="298"/>
      <c r="E12" s="114"/>
      <c r="F12" s="298"/>
      <c r="G12" s="298"/>
      <c r="H12" s="298"/>
      <c r="I12" s="298"/>
      <c r="J12" s="298"/>
      <c r="K12" s="298"/>
      <c r="L12" s="298"/>
      <c r="M12" s="298"/>
      <c r="N12" s="365"/>
      <c r="O12" s="365"/>
      <c r="P12" s="365"/>
      <c r="Q12" s="365"/>
      <c r="R12" s="364"/>
      <c r="S12" s="369"/>
      <c r="X12" s="10"/>
    </row>
    <row r="13" spans="1:24" ht="12.75">
      <c r="A13" s="10"/>
      <c r="B13" s="297" t="s">
        <v>132</v>
      </c>
      <c r="C13" s="298"/>
      <c r="D13" s="298"/>
      <c r="E13" s="114"/>
      <c r="F13" s="298"/>
      <c r="G13" s="298"/>
      <c r="H13" s="298"/>
      <c r="I13" s="298"/>
      <c r="J13" s="298"/>
      <c r="K13" s="298"/>
      <c r="L13" s="298"/>
      <c r="M13" s="298"/>
      <c r="N13" s="58" t="s">
        <v>133</v>
      </c>
      <c r="O13" s="58"/>
      <c r="P13" s="58"/>
      <c r="Q13" s="58"/>
      <c r="R13" s="298"/>
      <c r="S13" s="301"/>
      <c r="X13" s="10"/>
    </row>
    <row r="14" spans="1:24" ht="12.75">
      <c r="A14" s="10" t="s">
        <v>134</v>
      </c>
      <c r="B14" s="299" t="s">
        <v>135</v>
      </c>
      <c r="C14" s="298">
        <v>0</v>
      </c>
      <c r="D14" s="298">
        <v>3522.47</v>
      </c>
      <c r="E14" s="114">
        <v>3065.04</v>
      </c>
      <c r="F14" s="298">
        <v>1390.12</v>
      </c>
      <c r="G14" s="114">
        <v>6771.29</v>
      </c>
      <c r="H14" s="298">
        <v>2080.9899999999998</v>
      </c>
      <c r="I14" s="298">
        <v>2170</v>
      </c>
      <c r="J14" s="298">
        <v>1339.63</v>
      </c>
      <c r="K14" s="298">
        <v>3189.33</v>
      </c>
      <c r="L14" s="298">
        <v>3185.47</v>
      </c>
      <c r="M14" s="298">
        <v>3709.53</v>
      </c>
      <c r="N14" s="58"/>
      <c r="O14" s="58">
        <f>SUM(C14:N14)</f>
        <v>30423.870000000003</v>
      </c>
      <c r="P14" s="58">
        <f t="shared" ref="P14" si="2">O14</f>
        <v>30423.870000000003</v>
      </c>
      <c r="Q14" s="58">
        <v>7992</v>
      </c>
      <c r="R14" s="298"/>
      <c r="S14" s="301">
        <f>+P14/(Q14+R14)</f>
        <v>3.8067905405405407</v>
      </c>
      <c r="X14" s="10"/>
    </row>
    <row r="15" spans="1:24" ht="12.75">
      <c r="A15" s="10"/>
      <c r="B15" s="459" t="s">
        <v>136</v>
      </c>
      <c r="C15" s="460">
        <f t="shared" ref="C15:R15" si="3">SUM(C14:C14)</f>
        <v>0</v>
      </c>
      <c r="D15" s="460">
        <f t="shared" si="3"/>
        <v>3522.47</v>
      </c>
      <c r="E15" s="460">
        <f t="shared" si="3"/>
        <v>3065.04</v>
      </c>
      <c r="F15" s="460">
        <f t="shared" si="3"/>
        <v>1390.12</v>
      </c>
      <c r="G15" s="460">
        <f t="shared" si="3"/>
        <v>6771.29</v>
      </c>
      <c r="H15" s="460">
        <f t="shared" si="3"/>
        <v>2080.9899999999998</v>
      </c>
      <c r="I15" s="460">
        <f t="shared" si="3"/>
        <v>2170</v>
      </c>
      <c r="J15" s="460">
        <f t="shared" si="3"/>
        <v>1339.63</v>
      </c>
      <c r="K15" s="460">
        <v>3189.33</v>
      </c>
      <c r="L15" s="460">
        <v>3185.47</v>
      </c>
      <c r="M15" s="460">
        <f t="shared" si="3"/>
        <v>3709.53</v>
      </c>
      <c r="N15" s="460">
        <f t="shared" si="3"/>
        <v>0</v>
      </c>
      <c r="O15" s="460">
        <f t="shared" si="3"/>
        <v>30423.870000000003</v>
      </c>
      <c r="P15" s="460">
        <f t="shared" si="3"/>
        <v>30423.870000000003</v>
      </c>
      <c r="Q15" s="367">
        <f t="shared" si="3"/>
        <v>7992</v>
      </c>
      <c r="R15" s="367">
        <f t="shared" si="3"/>
        <v>0</v>
      </c>
      <c r="S15" s="461">
        <f>+P15/Q15</f>
        <v>3.8067905405405407</v>
      </c>
      <c r="X15" s="10"/>
    </row>
    <row r="16" spans="1:24" ht="5.0999999999999996" customHeight="1">
      <c r="A16" s="10"/>
      <c r="B16" s="305"/>
      <c r="C16" s="298"/>
      <c r="D16" s="298"/>
      <c r="E16" s="114"/>
      <c r="F16" s="298"/>
      <c r="G16" s="298"/>
      <c r="H16" s="298"/>
      <c r="I16" s="298"/>
      <c r="J16" s="298"/>
      <c r="K16" s="298"/>
      <c r="L16" s="298"/>
      <c r="M16" s="298"/>
      <c r="N16" s="365"/>
      <c r="O16" s="58"/>
      <c r="P16" s="58"/>
      <c r="Q16" s="58"/>
      <c r="R16" s="298"/>
      <c r="S16" s="301"/>
      <c r="X16" s="10"/>
    </row>
    <row r="17" spans="1:24" ht="12.75">
      <c r="A17" s="10"/>
      <c r="B17" s="305" t="s">
        <v>137</v>
      </c>
      <c r="C17" s="298"/>
      <c r="D17" s="298"/>
      <c r="E17" s="114"/>
      <c r="F17" s="298"/>
      <c r="G17" s="298"/>
      <c r="H17" s="298"/>
      <c r="I17" s="298"/>
      <c r="J17" s="298"/>
      <c r="K17" s="298"/>
      <c r="L17" s="298"/>
      <c r="M17" s="298"/>
      <c r="N17" s="58"/>
      <c r="O17" s="58"/>
      <c r="P17" s="58"/>
      <c r="Q17" s="58"/>
      <c r="R17" s="562"/>
      <c r="S17" s="301"/>
      <c r="X17" s="10"/>
    </row>
    <row r="18" spans="1:24" ht="12.75">
      <c r="A18" s="10"/>
      <c r="B18" s="299" t="s">
        <v>138</v>
      </c>
      <c r="C18" s="298">
        <v>0</v>
      </c>
      <c r="D18" s="298">
        <v>0</v>
      </c>
      <c r="E18" s="114">
        <v>0</v>
      </c>
      <c r="F18" s="298">
        <v>0</v>
      </c>
      <c r="G18" s="114">
        <v>0</v>
      </c>
      <c r="H18" s="298">
        <v>0</v>
      </c>
      <c r="I18" s="298">
        <v>0</v>
      </c>
      <c r="J18" s="298">
        <v>0</v>
      </c>
      <c r="K18" s="298">
        <v>0</v>
      </c>
      <c r="L18" s="298">
        <v>0</v>
      </c>
      <c r="M18" s="298">
        <v>0</v>
      </c>
      <c r="N18" s="58"/>
      <c r="O18" s="58">
        <f>SUM(C18:N18)</f>
        <v>0</v>
      </c>
      <c r="P18" s="58">
        <f t="shared" ref="P18:Q19" si="4">O18</f>
        <v>0</v>
      </c>
      <c r="Q18" s="58">
        <f t="shared" si="4"/>
        <v>0</v>
      </c>
      <c r="R18" s="114"/>
      <c r="S18" s="306">
        <f>IFERROR(+P18/Q18,0)</f>
        <v>0</v>
      </c>
      <c r="X18" s="10"/>
    </row>
    <row r="19" spans="1:24" ht="12.75">
      <c r="A19" s="10" t="s">
        <v>139</v>
      </c>
      <c r="B19" s="299" t="s">
        <v>140</v>
      </c>
      <c r="C19" s="298">
        <v>306567.12</v>
      </c>
      <c r="D19" s="298">
        <v>268302.32</v>
      </c>
      <c r="E19" s="114">
        <v>210395.7</v>
      </c>
      <c r="F19" s="298">
        <v>202693.9</v>
      </c>
      <c r="G19" s="114">
        <v>273483.86</v>
      </c>
      <c r="H19" s="298">
        <v>243048.44</v>
      </c>
      <c r="I19" s="298">
        <v>246721</v>
      </c>
      <c r="J19" s="298">
        <v>256921.31</v>
      </c>
      <c r="K19" s="298">
        <v>241985.09999999998</v>
      </c>
      <c r="L19" s="298">
        <v>307068.7</v>
      </c>
      <c r="M19" s="298">
        <v>202131.72</v>
      </c>
      <c r="N19" s="114"/>
      <c r="O19" s="214">
        <f>SUM(C19:N19)</f>
        <v>2759319.1700000004</v>
      </c>
      <c r="P19" s="58">
        <f t="shared" si="4"/>
        <v>2759319.1700000004</v>
      </c>
      <c r="Q19" s="108">
        <v>4209524</v>
      </c>
      <c r="R19" s="8"/>
      <c r="S19" s="306">
        <f>+P19/Q19</f>
        <v>0.65549434330342349</v>
      </c>
      <c r="X19" s="10"/>
    </row>
    <row r="20" spans="1:24" ht="12.75">
      <c r="A20" s="10"/>
      <c r="B20" s="459" t="s">
        <v>141</v>
      </c>
      <c r="C20" s="460">
        <f>C19+C18</f>
        <v>306567.12</v>
      </c>
      <c r="D20" s="460">
        <f>D19+D18</f>
        <v>268302.32</v>
      </c>
      <c r="E20" s="460">
        <f>E19+E18</f>
        <v>210395.7</v>
      </c>
      <c r="F20" s="460">
        <f>F19+F18</f>
        <v>202693.9</v>
      </c>
      <c r="G20" s="460">
        <f t="shared" ref="G20:N20" si="5">G19+G18</f>
        <v>273483.86</v>
      </c>
      <c r="H20" s="460">
        <f t="shared" si="5"/>
        <v>243048.44</v>
      </c>
      <c r="I20" s="460">
        <f t="shared" si="5"/>
        <v>246721</v>
      </c>
      <c r="J20" s="460">
        <f t="shared" si="5"/>
        <v>256921.31</v>
      </c>
      <c r="K20" s="460">
        <v>241985.09999999998</v>
      </c>
      <c r="L20" s="460">
        <v>307068.7</v>
      </c>
      <c r="M20" s="460">
        <f t="shared" si="5"/>
        <v>202131.72</v>
      </c>
      <c r="N20" s="460">
        <f t="shared" si="5"/>
        <v>0</v>
      </c>
      <c r="O20" s="460">
        <f>O19+O18</f>
        <v>2759319.1700000004</v>
      </c>
      <c r="P20" s="460">
        <f>P19+P18</f>
        <v>2759319.1700000004</v>
      </c>
      <c r="Q20" s="367">
        <f>Q19+Q18</f>
        <v>4209524</v>
      </c>
      <c r="R20" s="367">
        <f>R19+R18</f>
        <v>0</v>
      </c>
      <c r="S20" s="461">
        <f>+P20/Q20</f>
        <v>0.65549434330342349</v>
      </c>
      <c r="X20" s="10"/>
    </row>
    <row r="21" spans="1:24" ht="3" customHeight="1">
      <c r="A21" s="10"/>
      <c r="B21" s="299"/>
      <c r="C21" s="298"/>
      <c r="D21" s="298"/>
      <c r="E21" s="58"/>
      <c r="F21" s="298"/>
      <c r="G21" s="298"/>
      <c r="H21" s="298"/>
      <c r="I21" s="298"/>
      <c r="J21" s="307"/>
      <c r="K21" s="298"/>
      <c r="L21" s="298"/>
      <c r="M21" s="298"/>
      <c r="N21" s="365"/>
      <c r="O21" s="58"/>
      <c r="P21" s="58">
        <v>0</v>
      </c>
      <c r="Q21" s="106"/>
      <c r="R21" s="300"/>
      <c r="S21" s="308"/>
      <c r="X21" s="10"/>
    </row>
    <row r="22" spans="1:24" ht="12.75">
      <c r="A22" s="10"/>
      <c r="B22" s="297" t="s">
        <v>142</v>
      </c>
      <c r="C22" s="298"/>
      <c r="D22" s="298"/>
      <c r="E22" s="58"/>
      <c r="F22" s="298"/>
      <c r="G22" s="298"/>
      <c r="H22" s="298"/>
      <c r="I22" s="298"/>
      <c r="J22" s="298"/>
      <c r="K22" s="298"/>
      <c r="L22" s="298"/>
      <c r="M22" s="298"/>
      <c r="N22" s="58"/>
      <c r="O22" s="58"/>
      <c r="P22" s="58"/>
      <c r="Q22" s="58"/>
      <c r="R22" s="298"/>
      <c r="S22" s="301"/>
      <c r="X22" s="10"/>
    </row>
    <row r="23" spans="1:24" ht="12.75">
      <c r="A23" s="10" t="s">
        <v>143</v>
      </c>
      <c r="B23" s="299" t="s">
        <v>144</v>
      </c>
      <c r="C23" s="298">
        <v>7762.8600000000006</v>
      </c>
      <c r="D23" s="298">
        <v>3133.63</v>
      </c>
      <c r="E23" s="114">
        <v>215486.34</v>
      </c>
      <c r="F23" s="298">
        <v>83432.950000000012</v>
      </c>
      <c r="G23" s="114">
        <v>77725.240000000005</v>
      </c>
      <c r="H23" s="298">
        <v>82247.33</v>
      </c>
      <c r="I23" s="298">
        <v>71124</v>
      </c>
      <c r="J23" s="298">
        <v>105021.21</v>
      </c>
      <c r="K23" s="298">
        <v>110874.39</v>
      </c>
      <c r="L23" s="298">
        <v>144177.02000000002</v>
      </c>
      <c r="M23" s="298">
        <v>11200.67</v>
      </c>
      <c r="N23" s="58"/>
      <c r="O23" s="58">
        <f>SUM(C23:N23)</f>
        <v>912185.64000000013</v>
      </c>
      <c r="P23" s="58">
        <f t="shared" ref="P23:P24" si="6">O23</f>
        <v>912185.64000000013</v>
      </c>
      <c r="Q23" s="58">
        <f>1278468+3300000</f>
        <v>4578468</v>
      </c>
      <c r="R23" s="298"/>
      <c r="S23" s="301">
        <f>+(P23+'Incentives 2023'!O7)/(Q23+R23)</f>
        <v>0.1992774963153614</v>
      </c>
      <c r="X23" s="10"/>
    </row>
    <row r="24" spans="1:24" ht="12.75">
      <c r="A24" s="10" t="s">
        <v>145</v>
      </c>
      <c r="B24" s="299" t="s">
        <v>146</v>
      </c>
      <c r="C24" s="298">
        <v>6868.91</v>
      </c>
      <c r="D24" s="298">
        <v>8035.39</v>
      </c>
      <c r="E24" s="114">
        <v>12682.95</v>
      </c>
      <c r="F24" s="298">
        <v>76410.64</v>
      </c>
      <c r="G24" s="114">
        <v>29404.3</v>
      </c>
      <c r="H24" s="298">
        <v>108122.66999999998</v>
      </c>
      <c r="I24" s="298">
        <v>241075</v>
      </c>
      <c r="J24" s="298">
        <v>369870.19</v>
      </c>
      <c r="K24" s="298">
        <v>208073.06</v>
      </c>
      <c r="L24" s="298">
        <v>367991.73</v>
      </c>
      <c r="M24" s="298">
        <v>893641.01</v>
      </c>
      <c r="N24" s="58"/>
      <c r="O24" s="58">
        <f>SUM(C24:N24)</f>
        <v>2322175.85</v>
      </c>
      <c r="P24" s="58">
        <f t="shared" si="6"/>
        <v>2322175.85</v>
      </c>
      <c r="Q24" s="107">
        <v>1510000</v>
      </c>
      <c r="R24" s="309"/>
      <c r="S24" s="301">
        <f>+P24/(Q24+R24)</f>
        <v>1.5378648013245033</v>
      </c>
      <c r="X24" s="10"/>
    </row>
    <row r="25" spans="1:24" ht="12.75">
      <c r="A25" s="10"/>
      <c r="B25" s="299" t="s">
        <v>147</v>
      </c>
      <c r="C25" s="298">
        <v>0</v>
      </c>
      <c r="D25" s="298">
        <v>0</v>
      </c>
      <c r="E25" s="298">
        <v>0</v>
      </c>
      <c r="F25" s="298">
        <v>0</v>
      </c>
      <c r="G25" s="298">
        <v>0</v>
      </c>
      <c r="H25" s="298">
        <v>0</v>
      </c>
      <c r="I25" s="298">
        <v>0</v>
      </c>
      <c r="J25" s="298">
        <v>0</v>
      </c>
      <c r="K25" s="298">
        <v>0</v>
      </c>
      <c r="L25" s="298">
        <v>0</v>
      </c>
      <c r="M25" s="298">
        <v>0</v>
      </c>
      <c r="N25" s="58"/>
      <c r="O25" s="58">
        <f t="shared" ref="O25:O26" si="7">SUM(C25:N25)</f>
        <v>0</v>
      </c>
      <c r="P25" s="58">
        <f>O25</f>
        <v>0</v>
      </c>
      <c r="Q25" s="58">
        <v>8000000</v>
      </c>
      <c r="R25" s="298"/>
      <c r="S25" s="301">
        <f>+P25/Q25</f>
        <v>0</v>
      </c>
      <c r="X25" s="10"/>
    </row>
    <row r="26" spans="1:24" ht="12.75">
      <c r="A26" s="10"/>
      <c r="B26" s="299" t="s">
        <v>148</v>
      </c>
      <c r="C26" s="298">
        <v>0</v>
      </c>
      <c r="D26" s="298">
        <v>0</v>
      </c>
      <c r="E26" s="298">
        <v>0</v>
      </c>
      <c r="F26" s="298">
        <v>0</v>
      </c>
      <c r="G26" s="298">
        <v>0</v>
      </c>
      <c r="H26" s="298">
        <v>0</v>
      </c>
      <c r="I26" s="298">
        <v>181586</v>
      </c>
      <c r="J26" s="298">
        <v>33011.410000000003</v>
      </c>
      <c r="K26" s="298">
        <v>410588.81</v>
      </c>
      <c r="L26" s="298">
        <v>22494.12</v>
      </c>
      <c r="M26" s="298">
        <v>33500</v>
      </c>
      <c r="N26" s="191"/>
      <c r="O26" s="58">
        <f t="shared" si="7"/>
        <v>681180.34</v>
      </c>
      <c r="P26" s="58">
        <f>O26</f>
        <v>681180.34</v>
      </c>
      <c r="Q26" s="58">
        <f>P26</f>
        <v>681180.34</v>
      </c>
      <c r="R26" s="298"/>
      <c r="S26" s="301">
        <f>IFERROR(+P26/Q26,0)</f>
        <v>1</v>
      </c>
      <c r="X26" s="10"/>
    </row>
    <row r="27" spans="1:24" ht="12.75">
      <c r="A27" s="10"/>
      <c r="B27" s="459" t="s">
        <v>149</v>
      </c>
      <c r="C27" s="460">
        <f>SUM(C23:C26)</f>
        <v>14631.77</v>
      </c>
      <c r="D27" s="460">
        <f t="shared" ref="D27:O27" si="8">SUM(D23:D26)</f>
        <v>11169.02</v>
      </c>
      <c r="E27" s="460">
        <f t="shared" si="8"/>
        <v>228169.29</v>
      </c>
      <c r="F27" s="460">
        <f t="shared" si="8"/>
        <v>159843.59000000003</v>
      </c>
      <c r="G27" s="460">
        <f t="shared" si="8"/>
        <v>107129.54000000001</v>
      </c>
      <c r="H27" s="460">
        <f t="shared" si="8"/>
        <v>190370</v>
      </c>
      <c r="I27" s="460">
        <f t="shared" si="8"/>
        <v>493785</v>
      </c>
      <c r="J27" s="460">
        <f t="shared" si="8"/>
        <v>507902.81000000006</v>
      </c>
      <c r="K27" s="460">
        <v>729536.26</v>
      </c>
      <c r="L27" s="460">
        <v>534662.87</v>
      </c>
      <c r="M27" s="460">
        <f t="shared" si="8"/>
        <v>938341.68</v>
      </c>
      <c r="N27" s="460">
        <f t="shared" si="8"/>
        <v>0</v>
      </c>
      <c r="O27" s="460">
        <f t="shared" si="8"/>
        <v>3915541.83</v>
      </c>
      <c r="P27" s="460">
        <f>SUM(P23:P26)</f>
        <v>3915541.83</v>
      </c>
      <c r="Q27" s="460">
        <f t="shared" ref="Q27" si="9">SUM(Q23:Q26)</f>
        <v>14769648.34</v>
      </c>
      <c r="R27" s="460">
        <f t="shared" ref="R27" si="10">SUM(R23:R24)</f>
        <v>0</v>
      </c>
      <c r="S27" s="461">
        <f>+P27/Q27</f>
        <v>0.26510731602158105</v>
      </c>
      <c r="X27" s="10"/>
    </row>
    <row r="28" spans="1:24" ht="3" customHeight="1">
      <c r="A28" s="10"/>
      <c r="B28" s="299"/>
      <c r="C28" s="298"/>
      <c r="D28" s="298"/>
      <c r="E28" s="58"/>
      <c r="F28" s="298"/>
      <c r="G28" s="298"/>
      <c r="H28" s="298"/>
      <c r="I28" s="298"/>
      <c r="J28" s="298"/>
      <c r="K28" s="298"/>
      <c r="L28" s="298"/>
      <c r="M28" s="298"/>
      <c r="N28" s="365"/>
      <c r="O28" s="58"/>
      <c r="P28" s="58"/>
      <c r="Q28" s="58"/>
      <c r="R28" s="298"/>
      <c r="S28" s="301"/>
      <c r="X28" s="10"/>
    </row>
    <row r="29" spans="1:24" ht="12.75">
      <c r="A29" s="10"/>
      <c r="B29" s="310" t="s">
        <v>150</v>
      </c>
      <c r="C29" s="298"/>
      <c r="D29" s="298"/>
      <c r="E29" s="58"/>
      <c r="F29" s="298"/>
      <c r="G29" s="298"/>
      <c r="H29" s="298"/>
      <c r="I29" s="298"/>
      <c r="J29" s="298"/>
      <c r="K29" s="298"/>
      <c r="L29" s="298"/>
      <c r="M29" s="298"/>
      <c r="N29" s="58"/>
      <c r="O29" s="58"/>
      <c r="P29" s="58"/>
      <c r="Q29" s="58"/>
      <c r="R29" s="298"/>
      <c r="S29" s="301"/>
      <c r="X29" s="10"/>
    </row>
    <row r="30" spans="1:24" ht="12.75">
      <c r="A30" s="10" t="s">
        <v>151</v>
      </c>
      <c r="B30" s="299" t="s">
        <v>379</v>
      </c>
      <c r="C30" s="298">
        <v>0</v>
      </c>
      <c r="D30" s="298">
        <v>0</v>
      </c>
      <c r="E30" s="114">
        <v>0</v>
      </c>
      <c r="F30" s="298">
        <v>0</v>
      </c>
      <c r="G30" s="114">
        <v>0</v>
      </c>
      <c r="H30" s="298">
        <v>0</v>
      </c>
      <c r="I30" s="298">
        <v>0</v>
      </c>
      <c r="J30" s="298">
        <v>0</v>
      </c>
      <c r="K30" s="298">
        <v>0</v>
      </c>
      <c r="L30" s="298">
        <v>0</v>
      </c>
      <c r="M30" s="298">
        <v>0</v>
      </c>
      <c r="N30" s="58"/>
      <c r="O30" s="58">
        <f>SUM(C30:N30)</f>
        <v>0</v>
      </c>
      <c r="P30" s="58">
        <f t="shared" ref="P30:P31" si="11">O30</f>
        <v>0</v>
      </c>
      <c r="Q30" s="58">
        <v>0</v>
      </c>
      <c r="R30" s="298"/>
      <c r="S30" s="549">
        <f>IFERROR(+(P30+'Incentives 2023'!O13)/Q30,0)</f>
        <v>0</v>
      </c>
      <c r="X30" s="10"/>
    </row>
    <row r="31" spans="1:24" ht="12.75">
      <c r="A31" s="10"/>
      <c r="B31" s="299" t="s">
        <v>152</v>
      </c>
      <c r="C31" s="298">
        <v>4724552.08</v>
      </c>
      <c r="D31" s="298">
        <v>75798728.900000006</v>
      </c>
      <c r="E31" s="114">
        <v>233960.47</v>
      </c>
      <c r="F31" s="298">
        <v>431624.55000000005</v>
      </c>
      <c r="G31" s="114">
        <v>766273.94</v>
      </c>
      <c r="H31" s="298">
        <v>1078285.47</v>
      </c>
      <c r="I31" s="298">
        <v>1795434</v>
      </c>
      <c r="J31" s="298">
        <v>1267695.25</v>
      </c>
      <c r="K31" s="298">
        <v>756992.15999999992</v>
      </c>
      <c r="L31" s="298">
        <v>588745.52</v>
      </c>
      <c r="M31" s="298">
        <v>1345176.6700000002</v>
      </c>
      <c r="N31" s="58"/>
      <c r="O31" s="58">
        <f>SUM(C31:N31)</f>
        <v>88787469.00999999</v>
      </c>
      <c r="P31" s="58">
        <f t="shared" si="11"/>
        <v>88787469.00999999</v>
      </c>
      <c r="Q31" s="58">
        <v>112000000</v>
      </c>
      <c r="R31" s="298"/>
      <c r="S31" s="301">
        <f>IFERROR(+(P31+'Incentives 2023'!O11)/Q31,0)</f>
        <v>0.79274525901785708</v>
      </c>
      <c r="X31" s="10"/>
    </row>
    <row r="32" spans="1:24" ht="12.75">
      <c r="A32" s="10"/>
      <c r="B32" s="459" t="s">
        <v>153</v>
      </c>
      <c r="C32" s="460">
        <f t="shared" ref="C32:R32" si="12">SUM(C30:C31)</f>
        <v>4724552.08</v>
      </c>
      <c r="D32" s="367">
        <f t="shared" si="12"/>
        <v>75798728.900000006</v>
      </c>
      <c r="E32" s="367">
        <f t="shared" si="12"/>
        <v>233960.47</v>
      </c>
      <c r="F32" s="367">
        <f t="shared" si="12"/>
        <v>431624.55000000005</v>
      </c>
      <c r="G32" s="367">
        <f t="shared" si="12"/>
        <v>766273.94</v>
      </c>
      <c r="H32" s="367">
        <f t="shared" si="12"/>
        <v>1078285.47</v>
      </c>
      <c r="I32" s="367">
        <f t="shared" si="12"/>
        <v>1795434</v>
      </c>
      <c r="J32" s="367">
        <f t="shared" si="12"/>
        <v>1267695.25</v>
      </c>
      <c r="K32" s="367">
        <v>756992.15999999992</v>
      </c>
      <c r="L32" s="367">
        <v>588745.52</v>
      </c>
      <c r="M32" s="367">
        <f t="shared" si="12"/>
        <v>1345176.6700000002</v>
      </c>
      <c r="N32" s="367">
        <f t="shared" si="12"/>
        <v>0</v>
      </c>
      <c r="O32" s="367">
        <f t="shared" si="12"/>
        <v>88787469.00999999</v>
      </c>
      <c r="P32" s="367">
        <f t="shared" si="12"/>
        <v>88787469.00999999</v>
      </c>
      <c r="Q32" s="367">
        <f t="shared" si="12"/>
        <v>112000000</v>
      </c>
      <c r="R32" s="460">
        <f t="shared" si="12"/>
        <v>0</v>
      </c>
      <c r="S32" s="461">
        <f>IFERROR(+P32/Q32,0)</f>
        <v>0.79274525901785708</v>
      </c>
      <c r="X32" s="10"/>
    </row>
    <row r="33" spans="1:24" ht="3" customHeight="1">
      <c r="A33" s="10"/>
      <c r="B33" s="299"/>
      <c r="C33" s="298"/>
      <c r="D33" s="298"/>
      <c r="E33" s="58"/>
      <c r="F33" s="298"/>
      <c r="G33" s="298"/>
      <c r="H33" s="298"/>
      <c r="I33" s="298"/>
      <c r="J33" s="298"/>
      <c r="K33" s="298"/>
      <c r="L33" s="298"/>
      <c r="M33" s="298"/>
      <c r="N33" s="365"/>
      <c r="O33" s="58"/>
      <c r="P33" s="58"/>
      <c r="Q33" s="58"/>
      <c r="R33" s="298"/>
      <c r="S33" s="301"/>
      <c r="X33" s="10"/>
    </row>
    <row r="34" spans="1:24" ht="12.75" customHeight="1">
      <c r="A34" s="10"/>
      <c r="B34" s="305" t="s">
        <v>154</v>
      </c>
      <c r="C34" s="298"/>
      <c r="D34" s="298"/>
      <c r="E34" s="58"/>
      <c r="F34" s="298"/>
      <c r="G34" s="298"/>
      <c r="H34" s="298"/>
      <c r="I34" s="298"/>
      <c r="J34" s="298"/>
      <c r="K34" s="298"/>
      <c r="L34" s="298"/>
      <c r="M34" s="298"/>
      <c r="N34" s="58"/>
      <c r="O34" s="58"/>
      <c r="P34" s="58"/>
      <c r="Q34" s="58"/>
      <c r="R34" s="298"/>
      <c r="S34" s="301"/>
      <c r="X34" s="10"/>
    </row>
    <row r="35" spans="1:24" ht="12.75">
      <c r="A35" s="151" t="s">
        <v>155</v>
      </c>
      <c r="B35" s="299" t="s">
        <v>156</v>
      </c>
      <c r="C35" s="298">
        <v>9603.74</v>
      </c>
      <c r="D35" s="298">
        <v>34211.930000000008</v>
      </c>
      <c r="E35" s="114">
        <v>39392.039999999994</v>
      </c>
      <c r="F35" s="298">
        <v>123117.38000000002</v>
      </c>
      <c r="G35" s="114">
        <v>92875.81</v>
      </c>
      <c r="H35" s="298">
        <v>199209.69</v>
      </c>
      <c r="I35" s="298">
        <v>215105</v>
      </c>
      <c r="J35" s="298">
        <v>329397.41000000003</v>
      </c>
      <c r="K35" s="298">
        <v>241573.41999999993</v>
      </c>
      <c r="L35" s="298">
        <v>188167.15</v>
      </c>
      <c r="M35" s="298">
        <v>98129.049999999988</v>
      </c>
      <c r="N35" s="58"/>
      <c r="O35" s="58">
        <f>SUM(C35:N35)</f>
        <v>1570782.6199999999</v>
      </c>
      <c r="P35" s="58">
        <f t="shared" ref="P35:P36" si="13">O35</f>
        <v>1570782.6199999999</v>
      </c>
      <c r="Q35" s="58">
        <v>2031921</v>
      </c>
      <c r="R35" s="298"/>
      <c r="S35" s="301">
        <f>+P35/Q35</f>
        <v>0.77305299763130553</v>
      </c>
      <c r="X35" s="10"/>
    </row>
    <row r="36" spans="1:24" ht="12.75">
      <c r="A36" s="151"/>
      <c r="B36" s="299" t="s">
        <v>157</v>
      </c>
      <c r="C36" s="298">
        <v>0</v>
      </c>
      <c r="D36" s="298">
        <v>22076.95</v>
      </c>
      <c r="E36" s="114">
        <v>31177.24</v>
      </c>
      <c r="F36" s="298">
        <v>19861.39</v>
      </c>
      <c r="G36" s="114">
        <v>27288.62</v>
      </c>
      <c r="H36" s="298">
        <v>22300.560000000001</v>
      </c>
      <c r="I36" s="298">
        <v>26219</v>
      </c>
      <c r="J36" s="298">
        <v>27266.66</v>
      </c>
      <c r="K36" s="298">
        <v>32419.57</v>
      </c>
      <c r="L36" s="298">
        <v>50168.619999999995</v>
      </c>
      <c r="M36" s="298">
        <v>22481.079999999998</v>
      </c>
      <c r="N36" s="58"/>
      <c r="O36" s="58">
        <f>SUM(C36:N36)</f>
        <v>281259.69</v>
      </c>
      <c r="P36" s="58">
        <f t="shared" si="13"/>
        <v>281259.69</v>
      </c>
      <c r="Q36" s="58">
        <v>469075</v>
      </c>
      <c r="R36" s="298"/>
      <c r="S36" s="301">
        <f>+P36/Q36</f>
        <v>0.59960494590417313</v>
      </c>
      <c r="X36" s="10"/>
    </row>
    <row r="37" spans="1:24" ht="12.75">
      <c r="A37" s="10"/>
      <c r="B37" s="459" t="s">
        <v>158</v>
      </c>
      <c r="C37" s="460">
        <f>SUM(C35:C36)</f>
        <v>9603.74</v>
      </c>
      <c r="D37" s="460">
        <f>SUM(D35:D36)</f>
        <v>56288.880000000005</v>
      </c>
      <c r="E37" s="460">
        <f>SUM(E35:E36)</f>
        <v>70569.279999999999</v>
      </c>
      <c r="F37" s="460">
        <f t="shared" ref="F37:N37" si="14">SUM(F35:F36)</f>
        <v>142978.77000000002</v>
      </c>
      <c r="G37" s="460">
        <f t="shared" si="14"/>
        <v>120164.43</v>
      </c>
      <c r="H37" s="460">
        <f t="shared" si="14"/>
        <v>221510.25</v>
      </c>
      <c r="I37" s="460">
        <f t="shared" si="14"/>
        <v>241324</v>
      </c>
      <c r="J37" s="460">
        <f t="shared" si="14"/>
        <v>356664.07</v>
      </c>
      <c r="K37" s="460">
        <v>273992.98999999993</v>
      </c>
      <c r="L37" s="460">
        <v>238335.77</v>
      </c>
      <c r="M37" s="460">
        <f t="shared" si="14"/>
        <v>120610.12999999999</v>
      </c>
      <c r="N37" s="460">
        <f t="shared" si="14"/>
        <v>0</v>
      </c>
      <c r="O37" s="460">
        <f>SUM(O35:O36)</f>
        <v>1852042.3099999998</v>
      </c>
      <c r="P37" s="460">
        <f>SUM(P35:P36)</f>
        <v>1852042.3099999998</v>
      </c>
      <c r="Q37" s="367">
        <f>SUM(Q35:Q36)</f>
        <v>2500996</v>
      </c>
      <c r="R37" s="460">
        <f>SUM(R35:R36)</f>
        <v>0</v>
      </c>
      <c r="S37" s="461">
        <f>+P37/Q37</f>
        <v>0.74052190007501006</v>
      </c>
      <c r="X37" s="10"/>
    </row>
    <row r="38" spans="1:24" ht="0.95" customHeight="1">
      <c r="A38" s="10"/>
      <c r="B38" s="299"/>
      <c r="C38" s="298"/>
      <c r="D38" s="298"/>
      <c r="E38" s="58"/>
      <c r="F38" s="298"/>
      <c r="G38" s="298"/>
      <c r="H38" s="298"/>
      <c r="I38" s="298"/>
      <c r="J38" s="298"/>
      <c r="K38" s="298"/>
      <c r="L38" s="298"/>
      <c r="M38" s="298"/>
      <c r="N38" s="365"/>
      <c r="O38" s="58"/>
      <c r="P38" s="58"/>
      <c r="Q38" s="106"/>
      <c r="R38" s="300"/>
      <c r="S38" s="308"/>
      <c r="X38" s="10"/>
    </row>
    <row r="39" spans="1:24" ht="25.5" customHeight="1">
      <c r="A39" s="10"/>
      <c r="B39" s="297" t="s">
        <v>159</v>
      </c>
      <c r="C39" s="298"/>
      <c r="D39" s="298"/>
      <c r="E39" s="58"/>
      <c r="F39" s="298"/>
      <c r="G39" s="298"/>
      <c r="H39" s="298"/>
      <c r="I39" s="298"/>
      <c r="J39" s="298"/>
      <c r="K39" s="298"/>
      <c r="L39" s="298"/>
      <c r="M39" s="298"/>
      <c r="N39" s="58"/>
      <c r="O39" s="58"/>
      <c r="P39" s="58"/>
      <c r="Q39" s="58"/>
      <c r="R39" s="298"/>
      <c r="S39" s="301"/>
      <c r="X39" s="10"/>
    </row>
    <row r="40" spans="1:24" ht="12.75">
      <c r="A40" s="10" t="s">
        <v>160</v>
      </c>
      <c r="B40" s="299" t="s">
        <v>161</v>
      </c>
      <c r="C40" s="298">
        <v>93124.200000000012</v>
      </c>
      <c r="D40" s="298">
        <v>254.64</v>
      </c>
      <c r="E40" s="114">
        <v>360.73</v>
      </c>
      <c r="F40" s="298">
        <v>14709.39</v>
      </c>
      <c r="G40" s="114">
        <v>18317.02</v>
      </c>
      <c r="H40" s="298">
        <v>-47699.960000000006</v>
      </c>
      <c r="I40" s="298">
        <v>-1104</v>
      </c>
      <c r="J40" s="298">
        <v>56090.82</v>
      </c>
      <c r="K40" s="298">
        <v>60570.46</v>
      </c>
      <c r="L40" s="298">
        <v>42457.03</v>
      </c>
      <c r="M40" s="298">
        <v>56186.75</v>
      </c>
      <c r="N40" s="58"/>
      <c r="O40" s="58">
        <f>SUM(C40:N40)</f>
        <v>293267.07999999996</v>
      </c>
      <c r="P40" s="58">
        <f t="shared" ref="P40:P43" si="15">O40</f>
        <v>293267.07999999996</v>
      </c>
      <c r="Q40" s="58">
        <v>2074216</v>
      </c>
      <c r="R40" s="298"/>
      <c r="S40" s="301">
        <f>+P40/Q40</f>
        <v>0.14138695294993384</v>
      </c>
      <c r="X40" s="10"/>
    </row>
    <row r="41" spans="1:24" ht="12.75">
      <c r="A41" s="10"/>
      <c r="B41" s="299" t="s">
        <v>162</v>
      </c>
      <c r="C41" s="298">
        <v>33180.85</v>
      </c>
      <c r="D41" s="298">
        <v>40055.22</v>
      </c>
      <c r="E41" s="114">
        <v>63531.02</v>
      </c>
      <c r="F41" s="298">
        <v>60652.87</v>
      </c>
      <c r="G41" s="114">
        <v>56810.25</v>
      </c>
      <c r="H41" s="298">
        <v>78297.89</v>
      </c>
      <c r="I41" s="298">
        <v>53411</v>
      </c>
      <c r="J41" s="298">
        <v>60793.81</v>
      </c>
      <c r="K41" s="298">
        <v>124760.96000000001</v>
      </c>
      <c r="L41" s="298">
        <v>58778.89</v>
      </c>
      <c r="M41" s="298">
        <v>103915.41</v>
      </c>
      <c r="N41" s="58"/>
      <c r="O41" s="58">
        <f t="shared" ref="O41:O43" si="16">SUM(C41:N41)</f>
        <v>734188.17</v>
      </c>
      <c r="P41" s="58">
        <f t="shared" si="15"/>
        <v>734188.17</v>
      </c>
      <c r="Q41" s="58">
        <v>1645328</v>
      </c>
      <c r="R41" s="298"/>
      <c r="S41" s="301">
        <f t="shared" ref="S41:S43" si="17">+P41/Q41</f>
        <v>0.44622602301790282</v>
      </c>
      <c r="X41" s="10"/>
    </row>
    <row r="42" spans="1:24" ht="12.75">
      <c r="A42" s="10"/>
      <c r="B42" s="299" t="s">
        <v>163</v>
      </c>
      <c r="C42" s="298">
        <v>197006.98</v>
      </c>
      <c r="D42" s="298">
        <v>208465.72999999998</v>
      </c>
      <c r="E42" s="114">
        <v>270246.57</v>
      </c>
      <c r="F42" s="298">
        <v>180331.47</v>
      </c>
      <c r="G42" s="114">
        <v>224341.05999999997</v>
      </c>
      <c r="H42" s="298">
        <v>234764.74</v>
      </c>
      <c r="I42" s="298">
        <v>231381</v>
      </c>
      <c r="J42" s="298">
        <v>323620.2</v>
      </c>
      <c r="K42" s="298">
        <v>655128.27999999991</v>
      </c>
      <c r="L42" s="298">
        <v>454273.31</v>
      </c>
      <c r="M42" s="298">
        <v>266342.82999999996</v>
      </c>
      <c r="N42" s="58"/>
      <c r="O42" s="58">
        <f t="shared" si="16"/>
        <v>3245902.17</v>
      </c>
      <c r="P42" s="58">
        <f t="shared" si="15"/>
        <v>3245902.17</v>
      </c>
      <c r="Q42" s="58">
        <v>2991577</v>
      </c>
      <c r="R42" s="298"/>
      <c r="S42" s="301">
        <f t="shared" si="17"/>
        <v>1.0850137469301309</v>
      </c>
      <c r="X42" s="10"/>
    </row>
    <row r="43" spans="1:24" ht="12.75">
      <c r="A43" s="10"/>
      <c r="B43" s="299" t="s">
        <v>164</v>
      </c>
      <c r="C43" s="298">
        <v>116859.36</v>
      </c>
      <c r="D43" s="298">
        <v>228102.53</v>
      </c>
      <c r="E43" s="114">
        <v>177234.61</v>
      </c>
      <c r="F43" s="298">
        <v>92686.52</v>
      </c>
      <c r="G43" s="114">
        <v>310787.23000000004</v>
      </c>
      <c r="H43" s="298">
        <v>187068.13</v>
      </c>
      <c r="I43" s="298">
        <v>213290</v>
      </c>
      <c r="J43" s="298">
        <v>493221.35</v>
      </c>
      <c r="K43" s="298">
        <v>135984.54999999999</v>
      </c>
      <c r="L43" s="298">
        <v>891146.96</v>
      </c>
      <c r="M43" s="298">
        <v>-133073.10000000003</v>
      </c>
      <c r="N43" s="58"/>
      <c r="O43" s="58">
        <f t="shared" si="16"/>
        <v>2713308.14</v>
      </c>
      <c r="P43" s="58">
        <f t="shared" si="15"/>
        <v>2713308.14</v>
      </c>
      <c r="Q43" s="58">
        <v>5711750</v>
      </c>
      <c r="R43" s="298"/>
      <c r="S43" s="301">
        <f t="shared" si="17"/>
        <v>0.4750397233772487</v>
      </c>
      <c r="X43" s="10"/>
    </row>
    <row r="44" spans="1:24" ht="12.75">
      <c r="A44" s="10"/>
      <c r="B44" s="459" t="s">
        <v>165</v>
      </c>
      <c r="C44" s="460">
        <f t="shared" ref="C44:R44" si="18">SUM(C40:C43)</f>
        <v>440171.39</v>
      </c>
      <c r="D44" s="460">
        <f t="shared" si="18"/>
        <v>476878.12</v>
      </c>
      <c r="E44" s="460">
        <f t="shared" si="18"/>
        <v>511372.93</v>
      </c>
      <c r="F44" s="460">
        <f t="shared" si="18"/>
        <v>348380.25</v>
      </c>
      <c r="G44" s="460">
        <f t="shared" si="18"/>
        <v>610255.56000000006</v>
      </c>
      <c r="H44" s="460">
        <f t="shared" si="18"/>
        <v>452430.8</v>
      </c>
      <c r="I44" s="460">
        <f t="shared" si="18"/>
        <v>496978</v>
      </c>
      <c r="J44" s="460">
        <f t="shared" si="18"/>
        <v>933726.17999999993</v>
      </c>
      <c r="K44" s="460">
        <v>976444.25</v>
      </c>
      <c r="L44" s="460">
        <v>1446656.19</v>
      </c>
      <c r="M44" s="460">
        <f t="shared" si="18"/>
        <v>293371.88999999996</v>
      </c>
      <c r="N44" s="460">
        <f t="shared" si="18"/>
        <v>0</v>
      </c>
      <c r="O44" s="460">
        <f t="shared" si="18"/>
        <v>6986665.5600000005</v>
      </c>
      <c r="P44" s="460">
        <f t="shared" si="18"/>
        <v>6986665.5600000005</v>
      </c>
      <c r="Q44" s="368">
        <f t="shared" si="18"/>
        <v>12422871</v>
      </c>
      <c r="R44" s="460">
        <f t="shared" si="18"/>
        <v>0</v>
      </c>
      <c r="S44" s="461">
        <f>+P44/Q44</f>
        <v>0.56240345408078374</v>
      </c>
      <c r="X44" s="10"/>
    </row>
    <row r="45" spans="1:24" ht="5.25" customHeight="1">
      <c r="A45" s="10"/>
      <c r="B45" s="299"/>
      <c r="C45" s="298"/>
      <c r="D45" s="298"/>
      <c r="E45" s="58"/>
      <c r="F45" s="300"/>
      <c r="G45" s="300"/>
      <c r="H45" s="300"/>
      <c r="I45" s="300"/>
      <c r="J45" s="300"/>
      <c r="K45" s="300"/>
      <c r="L45" s="300"/>
      <c r="M45" s="300"/>
      <c r="N45" s="365"/>
      <c r="O45" s="58"/>
      <c r="P45" s="58"/>
      <c r="Q45" s="58"/>
      <c r="R45" s="298"/>
      <c r="S45" s="301"/>
      <c r="X45" s="10"/>
    </row>
    <row r="46" spans="1:24" ht="15" customHeight="1">
      <c r="B46" s="462" t="s">
        <v>166</v>
      </c>
      <c r="C46" s="460">
        <f>C11+C15+C20+C27+C32+C37+C44</f>
        <v>5905852.3300000001</v>
      </c>
      <c r="D46" s="460">
        <f t="shared" ref="D46:S46" si="19">D11+D15+D20+D27+D32+D37+D44</f>
        <v>77128982.850000009</v>
      </c>
      <c r="E46" s="460">
        <f t="shared" si="19"/>
        <v>2304855.31</v>
      </c>
      <c r="F46" s="460">
        <f t="shared" si="19"/>
        <v>2108529.3200000003</v>
      </c>
      <c r="G46" s="460">
        <f t="shared" si="19"/>
        <v>2831489.4800000004</v>
      </c>
      <c r="H46" s="460">
        <f t="shared" si="19"/>
        <v>2917636.11</v>
      </c>
      <c r="I46" s="460">
        <f t="shared" si="19"/>
        <v>4338395</v>
      </c>
      <c r="J46" s="460">
        <f t="shared" si="19"/>
        <v>4925713.34</v>
      </c>
      <c r="K46" s="460">
        <f t="shared" si="19"/>
        <v>3756427.8799999994</v>
      </c>
      <c r="L46" s="460">
        <f t="shared" si="19"/>
        <v>4924697.8</v>
      </c>
      <c r="M46" s="460">
        <f t="shared" si="19"/>
        <v>3447155.36</v>
      </c>
      <c r="N46" s="460">
        <f t="shared" si="19"/>
        <v>0</v>
      </c>
      <c r="O46" s="460">
        <f t="shared" si="19"/>
        <v>114589734.78</v>
      </c>
      <c r="P46" s="460">
        <f t="shared" si="19"/>
        <v>114589734.78</v>
      </c>
      <c r="Q46" s="460">
        <f t="shared" si="19"/>
        <v>188638709.69609171</v>
      </c>
      <c r="R46" s="460">
        <f t="shared" si="19"/>
        <v>0</v>
      </c>
      <c r="S46" s="460">
        <f t="shared" si="19"/>
        <v>7.0631477749345688</v>
      </c>
    </row>
    <row r="47" spans="1:24" ht="8.25" customHeight="1" thickBot="1">
      <c r="B47" s="372"/>
      <c r="C47" s="114"/>
      <c r="D47" s="114"/>
      <c r="E47" s="114"/>
      <c r="F47" s="114"/>
      <c r="G47" s="114"/>
      <c r="H47" s="114"/>
      <c r="I47" s="114"/>
      <c r="J47" s="114"/>
      <c r="K47" s="114"/>
      <c r="L47" s="114"/>
      <c r="M47" s="114"/>
      <c r="N47" s="114"/>
      <c r="O47" s="114"/>
      <c r="P47" s="114"/>
      <c r="Q47" s="114"/>
      <c r="R47" s="114"/>
      <c r="S47" s="114"/>
    </row>
    <row r="48" spans="1:24" ht="24.75" thickBot="1">
      <c r="B48" s="202" t="s">
        <v>423</v>
      </c>
      <c r="D48" s="114"/>
      <c r="E48" s="114"/>
      <c r="F48" s="114"/>
      <c r="G48" s="114"/>
      <c r="H48" s="114"/>
      <c r="I48" s="114"/>
      <c r="N48" s="114"/>
      <c r="O48" s="114"/>
      <c r="P48" s="114"/>
      <c r="Q48" s="114"/>
      <c r="R48" s="114"/>
      <c r="S48" s="114"/>
    </row>
    <row r="49" spans="1:22" ht="6.6" customHeight="1">
      <c r="B49" s="41"/>
      <c r="C49" s="114"/>
      <c r="D49" s="114"/>
      <c r="E49" s="114"/>
      <c r="F49" s="114"/>
      <c r="G49" s="114"/>
      <c r="H49" s="114"/>
      <c r="I49" s="114"/>
      <c r="J49" s="114"/>
      <c r="K49" s="114"/>
      <c r="L49" s="114"/>
      <c r="M49" s="114"/>
      <c r="N49" s="114"/>
      <c r="O49" s="114"/>
      <c r="P49" s="114"/>
      <c r="Q49" s="114"/>
      <c r="R49" s="114"/>
      <c r="S49" s="114"/>
    </row>
    <row r="50" spans="1:22" s="49" customFormat="1" ht="19.350000000000001" customHeight="1">
      <c r="A50" s="95"/>
      <c r="B50" s="722"/>
      <c r="C50" s="684"/>
      <c r="D50" s="684"/>
      <c r="E50" s="684"/>
      <c r="F50" s="684"/>
      <c r="G50" s="684"/>
      <c r="H50" s="684"/>
      <c r="I50" s="684"/>
      <c r="J50" s="684"/>
      <c r="K50" s="684"/>
      <c r="L50" s="684"/>
      <c r="M50" s="684"/>
      <c r="N50" s="684"/>
      <c r="O50" s="684"/>
      <c r="P50" s="684"/>
      <c r="Q50" s="684"/>
      <c r="R50" s="684"/>
      <c r="S50" s="684"/>
    </row>
    <row r="51" spans="1:22" s="49" customFormat="1" ht="30" customHeight="1">
      <c r="A51" s="95"/>
      <c r="B51" s="722" t="s">
        <v>385</v>
      </c>
      <c r="C51" s="722"/>
      <c r="D51" s="722"/>
      <c r="E51" s="722"/>
      <c r="F51" s="722"/>
      <c r="G51" s="722"/>
      <c r="H51" s="722"/>
      <c r="I51" s="722"/>
      <c r="J51" s="722"/>
      <c r="K51" s="722"/>
      <c r="L51" s="722"/>
      <c r="M51" s="722"/>
      <c r="N51" s="722"/>
      <c r="O51" s="722"/>
      <c r="P51" s="722"/>
      <c r="Q51" s="722"/>
      <c r="R51" s="722"/>
      <c r="S51" s="722"/>
      <c r="T51" s="684"/>
      <c r="U51" s="684"/>
      <c r="V51" s="684"/>
    </row>
    <row r="52" spans="1:22" s="49" customFormat="1" ht="13.5" customHeight="1">
      <c r="A52" s="95"/>
      <c r="B52" s="724" t="s">
        <v>387</v>
      </c>
      <c r="C52" s="724"/>
      <c r="D52" s="724"/>
      <c r="E52" s="724"/>
      <c r="F52" s="724"/>
      <c r="G52" s="724"/>
      <c r="H52" s="724"/>
      <c r="I52" s="724"/>
      <c r="J52" s="724"/>
      <c r="K52" s="724"/>
      <c r="L52" s="724"/>
      <c r="M52" s="724"/>
      <c r="N52" s="724"/>
      <c r="O52" s="724"/>
      <c r="P52" s="724"/>
      <c r="Q52" s="725"/>
      <c r="R52" s="725"/>
      <c r="S52" s="725"/>
      <c r="T52" s="725"/>
      <c r="U52" s="725"/>
      <c r="V52" s="725"/>
    </row>
    <row r="53" spans="1:22" ht="15" customHeight="1">
      <c r="A53" s="96"/>
      <c r="B53" s="719"/>
      <c r="C53" s="720"/>
      <c r="D53" s="720"/>
      <c r="E53" s="720"/>
      <c r="F53" s="720"/>
      <c r="G53" s="720"/>
      <c r="H53" s="720"/>
      <c r="I53" s="720"/>
      <c r="J53" s="720"/>
      <c r="K53" s="720"/>
      <c r="L53" s="720"/>
      <c r="M53" s="720"/>
      <c r="N53" s="720"/>
      <c r="O53" s="720"/>
      <c r="P53" s="720"/>
      <c r="Q53" s="720"/>
      <c r="R53" s="720"/>
      <c r="S53" s="720"/>
    </row>
    <row r="54" spans="1:22" ht="12.75">
      <c r="A54" s="96"/>
      <c r="B54" s="267"/>
    </row>
    <row r="55" spans="1:22" ht="15" customHeight="1">
      <c r="A55" s="267" t="s">
        <v>167</v>
      </c>
      <c r="B55" s="267"/>
      <c r="C55" s="267"/>
      <c r="D55" s="267"/>
      <c r="E55" s="267"/>
      <c r="F55" s="267"/>
      <c r="G55" s="267"/>
      <c r="H55" s="267"/>
      <c r="I55" s="267"/>
      <c r="J55" s="267"/>
      <c r="K55" s="267"/>
      <c r="L55" s="267"/>
      <c r="M55" s="267"/>
      <c r="N55" s="267"/>
      <c r="O55" s="267"/>
      <c r="P55" s="267"/>
      <c r="Q55" s="267"/>
      <c r="R55" s="267"/>
      <c r="S55" s="267"/>
    </row>
    <row r="56" spans="1:22" ht="15" customHeight="1">
      <c r="A56" s="267"/>
      <c r="B56" s="267"/>
      <c r="C56" s="267"/>
      <c r="D56" s="267"/>
      <c r="E56" s="267"/>
      <c r="F56" s="267"/>
      <c r="G56" s="267"/>
      <c r="H56" s="267"/>
      <c r="I56" s="267"/>
      <c r="J56" s="267"/>
      <c r="K56" s="267"/>
      <c r="L56" s="267"/>
      <c r="M56" s="267"/>
      <c r="N56" s="267"/>
      <c r="O56" s="267"/>
      <c r="P56" s="267"/>
      <c r="Q56" s="267"/>
      <c r="R56" s="267"/>
      <c r="S56" s="267"/>
    </row>
    <row r="57" spans="1:22">
      <c r="A57" s="96"/>
    </row>
    <row r="58" spans="1:22" ht="15" customHeight="1">
      <c r="A58" s="267" t="s">
        <v>167</v>
      </c>
      <c r="B58" s="267"/>
      <c r="C58" s="267"/>
      <c r="D58" s="267"/>
      <c r="E58" s="267"/>
      <c r="F58" s="267"/>
      <c r="G58" s="267"/>
      <c r="H58" s="267"/>
      <c r="I58" s="267"/>
      <c r="J58" s="267"/>
      <c r="K58" s="267"/>
      <c r="L58" s="267"/>
      <c r="M58" s="267"/>
      <c r="N58" s="267"/>
      <c r="O58" s="267"/>
      <c r="P58" s="267"/>
      <c r="Q58" s="267"/>
      <c r="R58" s="267"/>
      <c r="S58" s="267"/>
    </row>
    <row r="59" spans="1:22" ht="13.5" customHeight="1">
      <c r="A59" s="96"/>
      <c r="B59" s="723"/>
      <c r="C59" s="723"/>
      <c r="D59" s="723"/>
      <c r="E59" s="723"/>
      <c r="F59" s="723"/>
      <c r="G59" s="723"/>
      <c r="H59" s="723"/>
      <c r="I59" s="723"/>
      <c r="J59" s="723"/>
      <c r="K59" s="723"/>
      <c r="L59" s="723"/>
      <c r="M59" s="723"/>
      <c r="N59" s="723"/>
      <c r="O59" s="723"/>
      <c r="P59" s="723"/>
      <c r="Q59" s="717"/>
      <c r="R59" s="717"/>
      <c r="S59" s="717"/>
    </row>
    <row r="60" spans="1:22" ht="15" customHeight="1">
      <c r="A60" s="96"/>
      <c r="B60" s="718"/>
      <c r="C60" s="718"/>
      <c r="D60" s="718"/>
      <c r="E60" s="718"/>
      <c r="F60" s="718"/>
      <c r="G60" s="718"/>
      <c r="H60" s="718"/>
      <c r="I60" s="718"/>
      <c r="J60" s="718"/>
      <c r="K60" s="718"/>
      <c r="L60" s="718"/>
      <c r="M60" s="718"/>
      <c r="N60" s="718"/>
      <c r="O60" s="718"/>
      <c r="P60" s="718"/>
      <c r="Q60" s="692"/>
      <c r="R60" s="692"/>
      <c r="S60" s="692"/>
    </row>
    <row r="61" spans="1:22" ht="15" customHeight="1">
      <c r="B61" s="719"/>
      <c r="C61" s="720"/>
      <c r="D61" s="720"/>
      <c r="E61" s="720"/>
      <c r="F61" s="720"/>
      <c r="G61" s="720"/>
      <c r="H61" s="720"/>
      <c r="I61" s="720"/>
      <c r="J61" s="720"/>
      <c r="K61" s="720"/>
      <c r="L61" s="720"/>
      <c r="M61" s="720"/>
      <c r="N61" s="720"/>
      <c r="O61" s="720"/>
      <c r="P61" s="720"/>
      <c r="Q61" s="720"/>
      <c r="R61" s="720"/>
      <c r="S61" s="720"/>
    </row>
    <row r="62" spans="1:22" ht="11.85" customHeight="1">
      <c r="B62" s="721"/>
      <c r="C62" s="721"/>
      <c r="D62" s="721"/>
      <c r="E62" s="721"/>
      <c r="F62" s="721"/>
      <c r="G62" s="721"/>
      <c r="H62" s="721"/>
      <c r="I62" s="721"/>
      <c r="J62" s="721"/>
      <c r="K62" s="721"/>
      <c r="L62" s="721"/>
      <c r="M62" s="721"/>
      <c r="N62" s="721"/>
      <c r="O62" s="721"/>
      <c r="P62" s="266"/>
      <c r="Q62" s="57"/>
      <c r="R62" s="57"/>
      <c r="S62" s="57"/>
    </row>
    <row r="63" spans="1:22">
      <c r="B63" s="721"/>
      <c r="C63" s="721"/>
      <c r="D63" s="721"/>
      <c r="E63" s="721"/>
      <c r="F63" s="721"/>
      <c r="G63" s="721"/>
      <c r="H63" s="721"/>
      <c r="I63" s="721"/>
      <c r="J63" s="721"/>
      <c r="K63" s="721"/>
      <c r="L63" s="721"/>
      <c r="M63" s="721"/>
      <c r="N63" s="721"/>
      <c r="O63" s="721"/>
      <c r="P63" s="266"/>
      <c r="Q63" s="57"/>
      <c r="R63" s="57"/>
      <c r="S63" s="57"/>
    </row>
  </sheetData>
  <mergeCells count="9">
    <mergeCell ref="B60:S60"/>
    <mergeCell ref="B61:S61"/>
    <mergeCell ref="B62:O62"/>
    <mergeCell ref="B63:O63"/>
    <mergeCell ref="B50:S50"/>
    <mergeCell ref="B53:S53"/>
    <mergeCell ref="B59:S59"/>
    <mergeCell ref="B51:V51"/>
    <mergeCell ref="B52:V52"/>
  </mergeCells>
  <pageMargins left="0.7" right="0.7" top="0.75" bottom="0.75" header="0.3" footer="0.3"/>
  <pageSetup scale="48" orientation="landscape" r:id="rId1"/>
  <headerFooter>
    <oddHeader>&amp;C&amp;"Arial,Bold"&amp;K000000Table I-3a
Pacific Gas and Electric Company
Demand Response Programs and Activities
2018-23 Incremental Cost Funding                         
November 2023</oddHeader>
    <oddFooter>&amp;L&amp;F&amp;R&amp;A&amp;C&amp;"Calibri"&amp;11&amp;K000000&amp;"Calibri"&amp;11&amp;K0000007a of 11_x000D_&amp;1#&amp;"Calibri"&amp;12&amp;K000000Public</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70"/>
  <sheetViews>
    <sheetView view="pageLayout" topLeftCell="B1" zoomScale="85" zoomScaleNormal="70" zoomScalePageLayoutView="85" workbookViewId="0">
      <selection activeCell="B64" sqref="B64:X64"/>
    </sheetView>
  </sheetViews>
  <sheetFormatPr defaultRowHeight="12" outlineLevelCol="1"/>
  <cols>
    <col min="1" max="1" width="26.85546875" style="1" hidden="1" customWidth="1"/>
    <col min="2" max="2" width="56.5703125" style="1" customWidth="1"/>
    <col min="3" max="3" width="15.28515625" style="1" hidden="1" customWidth="1" outlineLevel="1"/>
    <col min="4" max="4" width="13.5703125" style="1" hidden="1" customWidth="1" outlineLevel="1"/>
    <col min="5" max="5" width="15.28515625" style="1" hidden="1" customWidth="1" outlineLevel="1"/>
    <col min="6" max="7" width="13.140625" style="1" hidden="1" customWidth="1" outlineLevel="1"/>
    <col min="8" max="8" width="12.42578125" style="1" bestFit="1" customWidth="1" collapsed="1"/>
    <col min="9" max="9" width="11" style="1" customWidth="1"/>
    <col min="10" max="10" width="11.42578125" style="1" customWidth="1"/>
    <col min="11" max="11" width="11.28515625" style="1" customWidth="1"/>
    <col min="12" max="12" width="11.140625" style="1" customWidth="1"/>
    <col min="13" max="13" width="11.42578125" style="1" bestFit="1" customWidth="1"/>
    <col min="14" max="14" width="10.42578125" style="1" bestFit="1" customWidth="1"/>
    <col min="15" max="15" width="11.42578125" style="1" customWidth="1"/>
    <col min="16" max="16" width="10.85546875" style="1" bestFit="1" customWidth="1"/>
    <col min="17" max="17" width="11" style="1" customWidth="1"/>
    <col min="18" max="18" width="10" style="1" bestFit="1" customWidth="1"/>
    <col min="19" max="19" width="11.85546875" style="1" customWidth="1"/>
    <col min="20" max="21" width="15.140625" style="1" customWidth="1"/>
    <col min="22" max="22" width="13.5703125" style="1" customWidth="1"/>
    <col min="23" max="23" width="23.85546875" style="1" bestFit="1" customWidth="1"/>
    <col min="24" max="24" width="14.7109375" style="1" customWidth="1"/>
    <col min="25" max="260" width="9.140625" style="1"/>
    <col min="261" max="261" width="0" style="1" hidden="1" customWidth="1"/>
    <col min="262" max="262" width="52" style="1" customWidth="1"/>
    <col min="263" max="263" width="0" style="1" hidden="1" customWidth="1"/>
    <col min="264" max="266" width="10.5703125" style="1" customWidth="1"/>
    <col min="267" max="267" width="11.5703125" style="1" customWidth="1"/>
    <col min="268" max="275" width="10.5703125" style="1" customWidth="1"/>
    <col min="276" max="277" width="14.42578125" style="1" customWidth="1"/>
    <col min="278" max="278" width="13.42578125" style="1" customWidth="1"/>
    <col min="279" max="279" width="14.42578125" style="1" customWidth="1"/>
    <col min="280" max="280" width="9.5703125" style="1" customWidth="1"/>
    <col min="281" max="516" width="9.140625" style="1"/>
    <col min="517" max="517" width="0" style="1" hidden="1" customWidth="1"/>
    <col min="518" max="518" width="52" style="1" customWidth="1"/>
    <col min="519" max="519" width="0" style="1" hidden="1" customWidth="1"/>
    <col min="520" max="522" width="10.5703125" style="1" customWidth="1"/>
    <col min="523" max="523" width="11.5703125" style="1" customWidth="1"/>
    <col min="524" max="531" width="10.5703125" style="1" customWidth="1"/>
    <col min="532" max="533" width="14.42578125" style="1" customWidth="1"/>
    <col min="534" max="534" width="13.42578125" style="1" customWidth="1"/>
    <col min="535" max="535" width="14.42578125" style="1" customWidth="1"/>
    <col min="536" max="536" width="9.5703125" style="1" customWidth="1"/>
    <col min="537" max="772" width="9.140625" style="1"/>
    <col min="773" max="773" width="0" style="1" hidden="1" customWidth="1"/>
    <col min="774" max="774" width="52" style="1" customWidth="1"/>
    <col min="775" max="775" width="0" style="1" hidden="1" customWidth="1"/>
    <col min="776" max="778" width="10.5703125" style="1" customWidth="1"/>
    <col min="779" max="779" width="11.5703125" style="1" customWidth="1"/>
    <col min="780" max="787" width="10.5703125" style="1" customWidth="1"/>
    <col min="788" max="789" width="14.42578125" style="1" customWidth="1"/>
    <col min="790" max="790" width="13.42578125" style="1" customWidth="1"/>
    <col min="791" max="791" width="14.42578125" style="1" customWidth="1"/>
    <col min="792" max="792" width="9.5703125" style="1" customWidth="1"/>
    <col min="793" max="1028" width="9.140625" style="1"/>
    <col min="1029" max="1029" width="0" style="1" hidden="1" customWidth="1"/>
    <col min="1030" max="1030" width="52" style="1" customWidth="1"/>
    <col min="1031" max="1031" width="0" style="1" hidden="1" customWidth="1"/>
    <col min="1032" max="1034" width="10.5703125" style="1" customWidth="1"/>
    <col min="1035" max="1035" width="11.5703125" style="1" customWidth="1"/>
    <col min="1036" max="1043" width="10.5703125" style="1" customWidth="1"/>
    <col min="1044" max="1045" width="14.42578125" style="1" customWidth="1"/>
    <col min="1046" max="1046" width="13.42578125" style="1" customWidth="1"/>
    <col min="1047" max="1047" width="14.42578125" style="1" customWidth="1"/>
    <col min="1048" max="1048" width="9.5703125" style="1" customWidth="1"/>
    <col min="1049" max="1284" width="9.140625" style="1"/>
    <col min="1285" max="1285" width="0" style="1" hidden="1" customWidth="1"/>
    <col min="1286" max="1286" width="52" style="1" customWidth="1"/>
    <col min="1287" max="1287" width="0" style="1" hidden="1" customWidth="1"/>
    <col min="1288" max="1290" width="10.5703125" style="1" customWidth="1"/>
    <col min="1291" max="1291" width="11.5703125" style="1" customWidth="1"/>
    <col min="1292" max="1299" width="10.5703125" style="1" customWidth="1"/>
    <col min="1300" max="1301" width="14.42578125" style="1" customWidth="1"/>
    <col min="1302" max="1302" width="13.42578125" style="1" customWidth="1"/>
    <col min="1303" max="1303" width="14.42578125" style="1" customWidth="1"/>
    <col min="1304" max="1304" width="9.5703125" style="1" customWidth="1"/>
    <col min="1305" max="1540" width="9.140625" style="1"/>
    <col min="1541" max="1541" width="0" style="1" hidden="1" customWidth="1"/>
    <col min="1542" max="1542" width="52" style="1" customWidth="1"/>
    <col min="1543" max="1543" width="0" style="1" hidden="1" customWidth="1"/>
    <col min="1544" max="1546" width="10.5703125" style="1" customWidth="1"/>
    <col min="1547" max="1547" width="11.5703125" style="1" customWidth="1"/>
    <col min="1548" max="1555" width="10.5703125" style="1" customWidth="1"/>
    <col min="1556" max="1557" width="14.42578125" style="1" customWidth="1"/>
    <col min="1558" max="1558" width="13.42578125" style="1" customWidth="1"/>
    <col min="1559" max="1559" width="14.42578125" style="1" customWidth="1"/>
    <col min="1560" max="1560" width="9.5703125" style="1" customWidth="1"/>
    <col min="1561" max="1796" width="9.140625" style="1"/>
    <col min="1797" max="1797" width="0" style="1" hidden="1" customWidth="1"/>
    <col min="1798" max="1798" width="52" style="1" customWidth="1"/>
    <col min="1799" max="1799" width="0" style="1" hidden="1" customWidth="1"/>
    <col min="1800" max="1802" width="10.5703125" style="1" customWidth="1"/>
    <col min="1803" max="1803" width="11.5703125" style="1" customWidth="1"/>
    <col min="1804" max="1811" width="10.5703125" style="1" customWidth="1"/>
    <col min="1812" max="1813" width="14.42578125" style="1" customWidth="1"/>
    <col min="1814" max="1814" width="13.42578125" style="1" customWidth="1"/>
    <col min="1815" max="1815" width="14.42578125" style="1" customWidth="1"/>
    <col min="1816" max="1816" width="9.5703125" style="1" customWidth="1"/>
    <col min="1817" max="2052" width="9.140625" style="1"/>
    <col min="2053" max="2053" width="0" style="1" hidden="1" customWidth="1"/>
    <col min="2054" max="2054" width="52" style="1" customWidth="1"/>
    <col min="2055" max="2055" width="0" style="1" hidden="1" customWidth="1"/>
    <col min="2056" max="2058" width="10.5703125" style="1" customWidth="1"/>
    <col min="2059" max="2059" width="11.5703125" style="1" customWidth="1"/>
    <col min="2060" max="2067" width="10.5703125" style="1" customWidth="1"/>
    <col min="2068" max="2069" width="14.42578125" style="1" customWidth="1"/>
    <col min="2070" max="2070" width="13.42578125" style="1" customWidth="1"/>
    <col min="2071" max="2071" width="14.42578125" style="1" customWidth="1"/>
    <col min="2072" max="2072" width="9.5703125" style="1" customWidth="1"/>
    <col min="2073" max="2308" width="9.140625" style="1"/>
    <col min="2309" max="2309" width="0" style="1" hidden="1" customWidth="1"/>
    <col min="2310" max="2310" width="52" style="1" customWidth="1"/>
    <col min="2311" max="2311" width="0" style="1" hidden="1" customWidth="1"/>
    <col min="2312" max="2314" width="10.5703125" style="1" customWidth="1"/>
    <col min="2315" max="2315" width="11.5703125" style="1" customWidth="1"/>
    <col min="2316" max="2323" width="10.5703125" style="1" customWidth="1"/>
    <col min="2324" max="2325" width="14.42578125" style="1" customWidth="1"/>
    <col min="2326" max="2326" width="13.42578125" style="1" customWidth="1"/>
    <col min="2327" max="2327" width="14.42578125" style="1" customWidth="1"/>
    <col min="2328" max="2328" width="9.5703125" style="1" customWidth="1"/>
    <col min="2329" max="2564" width="9.140625" style="1"/>
    <col min="2565" max="2565" width="0" style="1" hidden="1" customWidth="1"/>
    <col min="2566" max="2566" width="52" style="1" customWidth="1"/>
    <col min="2567" max="2567" width="0" style="1" hidden="1" customWidth="1"/>
    <col min="2568" max="2570" width="10.5703125" style="1" customWidth="1"/>
    <col min="2571" max="2571" width="11.5703125" style="1" customWidth="1"/>
    <col min="2572" max="2579" width="10.5703125" style="1" customWidth="1"/>
    <col min="2580" max="2581" width="14.42578125" style="1" customWidth="1"/>
    <col min="2582" max="2582" width="13.42578125" style="1" customWidth="1"/>
    <col min="2583" max="2583" width="14.42578125" style="1" customWidth="1"/>
    <col min="2584" max="2584" width="9.5703125" style="1" customWidth="1"/>
    <col min="2585" max="2820" width="9.140625" style="1"/>
    <col min="2821" max="2821" width="0" style="1" hidden="1" customWidth="1"/>
    <col min="2822" max="2822" width="52" style="1" customWidth="1"/>
    <col min="2823" max="2823" width="0" style="1" hidden="1" customWidth="1"/>
    <col min="2824" max="2826" width="10.5703125" style="1" customWidth="1"/>
    <col min="2827" max="2827" width="11.5703125" style="1" customWidth="1"/>
    <col min="2828" max="2835" width="10.5703125" style="1" customWidth="1"/>
    <col min="2836" max="2837" width="14.42578125" style="1" customWidth="1"/>
    <col min="2838" max="2838" width="13.42578125" style="1" customWidth="1"/>
    <col min="2839" max="2839" width="14.42578125" style="1" customWidth="1"/>
    <col min="2840" max="2840" width="9.5703125" style="1" customWidth="1"/>
    <col min="2841" max="3076" width="9.140625" style="1"/>
    <col min="3077" max="3077" width="0" style="1" hidden="1" customWidth="1"/>
    <col min="3078" max="3078" width="52" style="1" customWidth="1"/>
    <col min="3079" max="3079" width="0" style="1" hidden="1" customWidth="1"/>
    <col min="3080" max="3082" width="10.5703125" style="1" customWidth="1"/>
    <col min="3083" max="3083" width="11.5703125" style="1" customWidth="1"/>
    <col min="3084" max="3091" width="10.5703125" style="1" customWidth="1"/>
    <col min="3092" max="3093" width="14.42578125" style="1" customWidth="1"/>
    <col min="3094" max="3094" width="13.42578125" style="1" customWidth="1"/>
    <col min="3095" max="3095" width="14.42578125" style="1" customWidth="1"/>
    <col min="3096" max="3096" width="9.5703125" style="1" customWidth="1"/>
    <col min="3097" max="3332" width="9.140625" style="1"/>
    <col min="3333" max="3333" width="0" style="1" hidden="1" customWidth="1"/>
    <col min="3334" max="3334" width="52" style="1" customWidth="1"/>
    <col min="3335" max="3335" width="0" style="1" hidden="1" customWidth="1"/>
    <col min="3336" max="3338" width="10.5703125" style="1" customWidth="1"/>
    <col min="3339" max="3339" width="11.5703125" style="1" customWidth="1"/>
    <col min="3340" max="3347" width="10.5703125" style="1" customWidth="1"/>
    <col min="3348" max="3349" width="14.42578125" style="1" customWidth="1"/>
    <col min="3350" max="3350" width="13.42578125" style="1" customWidth="1"/>
    <col min="3351" max="3351" width="14.42578125" style="1" customWidth="1"/>
    <col min="3352" max="3352" width="9.5703125" style="1" customWidth="1"/>
    <col min="3353" max="3588" width="9.140625" style="1"/>
    <col min="3589" max="3589" width="0" style="1" hidden="1" customWidth="1"/>
    <col min="3590" max="3590" width="52" style="1" customWidth="1"/>
    <col min="3591" max="3591" width="0" style="1" hidden="1" customWidth="1"/>
    <col min="3592" max="3594" width="10.5703125" style="1" customWidth="1"/>
    <col min="3595" max="3595" width="11.5703125" style="1" customWidth="1"/>
    <col min="3596" max="3603" width="10.5703125" style="1" customWidth="1"/>
    <col min="3604" max="3605" width="14.42578125" style="1" customWidth="1"/>
    <col min="3606" max="3606" width="13.42578125" style="1" customWidth="1"/>
    <col min="3607" max="3607" width="14.42578125" style="1" customWidth="1"/>
    <col min="3608" max="3608" width="9.5703125" style="1" customWidth="1"/>
    <col min="3609" max="3844" width="9.140625" style="1"/>
    <col min="3845" max="3845" width="0" style="1" hidden="1" customWidth="1"/>
    <col min="3846" max="3846" width="52" style="1" customWidth="1"/>
    <col min="3847" max="3847" width="0" style="1" hidden="1" customWidth="1"/>
    <col min="3848" max="3850" width="10.5703125" style="1" customWidth="1"/>
    <col min="3851" max="3851" width="11.5703125" style="1" customWidth="1"/>
    <col min="3852" max="3859" width="10.5703125" style="1" customWidth="1"/>
    <col min="3860" max="3861" width="14.42578125" style="1" customWidth="1"/>
    <col min="3862" max="3862" width="13.42578125" style="1" customWidth="1"/>
    <col min="3863" max="3863" width="14.42578125" style="1" customWidth="1"/>
    <col min="3864" max="3864" width="9.5703125" style="1" customWidth="1"/>
    <col min="3865" max="4100" width="9.140625" style="1"/>
    <col min="4101" max="4101" width="0" style="1" hidden="1" customWidth="1"/>
    <col min="4102" max="4102" width="52" style="1" customWidth="1"/>
    <col min="4103" max="4103" width="0" style="1" hidden="1" customWidth="1"/>
    <col min="4104" max="4106" width="10.5703125" style="1" customWidth="1"/>
    <col min="4107" max="4107" width="11.5703125" style="1" customWidth="1"/>
    <col min="4108" max="4115" width="10.5703125" style="1" customWidth="1"/>
    <col min="4116" max="4117" width="14.42578125" style="1" customWidth="1"/>
    <col min="4118" max="4118" width="13.42578125" style="1" customWidth="1"/>
    <col min="4119" max="4119" width="14.42578125" style="1" customWidth="1"/>
    <col min="4120" max="4120" width="9.5703125" style="1" customWidth="1"/>
    <col min="4121" max="4356" width="9.140625" style="1"/>
    <col min="4357" max="4357" width="0" style="1" hidden="1" customWidth="1"/>
    <col min="4358" max="4358" width="52" style="1" customWidth="1"/>
    <col min="4359" max="4359" width="0" style="1" hidden="1" customWidth="1"/>
    <col min="4360" max="4362" width="10.5703125" style="1" customWidth="1"/>
    <col min="4363" max="4363" width="11.5703125" style="1" customWidth="1"/>
    <col min="4364" max="4371" width="10.5703125" style="1" customWidth="1"/>
    <col min="4372" max="4373" width="14.42578125" style="1" customWidth="1"/>
    <col min="4374" max="4374" width="13.42578125" style="1" customWidth="1"/>
    <col min="4375" max="4375" width="14.42578125" style="1" customWidth="1"/>
    <col min="4376" max="4376" width="9.5703125" style="1" customWidth="1"/>
    <col min="4377" max="4612" width="9.140625" style="1"/>
    <col min="4613" max="4613" width="0" style="1" hidden="1" customWidth="1"/>
    <col min="4614" max="4614" width="52" style="1" customWidth="1"/>
    <col min="4615" max="4615" width="0" style="1" hidden="1" customWidth="1"/>
    <col min="4616" max="4618" width="10.5703125" style="1" customWidth="1"/>
    <col min="4619" max="4619" width="11.5703125" style="1" customWidth="1"/>
    <col min="4620" max="4627" width="10.5703125" style="1" customWidth="1"/>
    <col min="4628" max="4629" width="14.42578125" style="1" customWidth="1"/>
    <col min="4630" max="4630" width="13.42578125" style="1" customWidth="1"/>
    <col min="4631" max="4631" width="14.42578125" style="1" customWidth="1"/>
    <col min="4632" max="4632" width="9.5703125" style="1" customWidth="1"/>
    <col min="4633" max="4868" width="9.140625" style="1"/>
    <col min="4869" max="4869" width="0" style="1" hidden="1" customWidth="1"/>
    <col min="4870" max="4870" width="52" style="1" customWidth="1"/>
    <col min="4871" max="4871" width="0" style="1" hidden="1" customWidth="1"/>
    <col min="4872" max="4874" width="10.5703125" style="1" customWidth="1"/>
    <col min="4875" max="4875" width="11.5703125" style="1" customWidth="1"/>
    <col min="4876" max="4883" width="10.5703125" style="1" customWidth="1"/>
    <col min="4884" max="4885" width="14.42578125" style="1" customWidth="1"/>
    <col min="4886" max="4886" width="13.42578125" style="1" customWidth="1"/>
    <col min="4887" max="4887" width="14.42578125" style="1" customWidth="1"/>
    <col min="4888" max="4888" width="9.5703125" style="1" customWidth="1"/>
    <col min="4889" max="5124" width="9.140625" style="1"/>
    <col min="5125" max="5125" width="0" style="1" hidden="1" customWidth="1"/>
    <col min="5126" max="5126" width="52" style="1" customWidth="1"/>
    <col min="5127" max="5127" width="0" style="1" hidden="1" customWidth="1"/>
    <col min="5128" max="5130" width="10.5703125" style="1" customWidth="1"/>
    <col min="5131" max="5131" width="11.5703125" style="1" customWidth="1"/>
    <col min="5132" max="5139" width="10.5703125" style="1" customWidth="1"/>
    <col min="5140" max="5141" width="14.42578125" style="1" customWidth="1"/>
    <col min="5142" max="5142" width="13.42578125" style="1" customWidth="1"/>
    <col min="5143" max="5143" width="14.42578125" style="1" customWidth="1"/>
    <col min="5144" max="5144" width="9.5703125" style="1" customWidth="1"/>
    <col min="5145" max="5380" width="9.140625" style="1"/>
    <col min="5381" max="5381" width="0" style="1" hidden="1" customWidth="1"/>
    <col min="5382" max="5382" width="52" style="1" customWidth="1"/>
    <col min="5383" max="5383" width="0" style="1" hidden="1" customWidth="1"/>
    <col min="5384" max="5386" width="10.5703125" style="1" customWidth="1"/>
    <col min="5387" max="5387" width="11.5703125" style="1" customWidth="1"/>
    <col min="5388" max="5395" width="10.5703125" style="1" customWidth="1"/>
    <col min="5396" max="5397" width="14.42578125" style="1" customWidth="1"/>
    <col min="5398" max="5398" width="13.42578125" style="1" customWidth="1"/>
    <col min="5399" max="5399" width="14.42578125" style="1" customWidth="1"/>
    <col min="5400" max="5400" width="9.5703125" style="1" customWidth="1"/>
    <col min="5401" max="5636" width="9.140625" style="1"/>
    <col min="5637" max="5637" width="0" style="1" hidden="1" customWidth="1"/>
    <col min="5638" max="5638" width="52" style="1" customWidth="1"/>
    <col min="5639" max="5639" width="0" style="1" hidden="1" customWidth="1"/>
    <col min="5640" max="5642" width="10.5703125" style="1" customWidth="1"/>
    <col min="5643" max="5643" width="11.5703125" style="1" customWidth="1"/>
    <col min="5644" max="5651" width="10.5703125" style="1" customWidth="1"/>
    <col min="5652" max="5653" width="14.42578125" style="1" customWidth="1"/>
    <col min="5654" max="5654" width="13.42578125" style="1" customWidth="1"/>
    <col min="5655" max="5655" width="14.42578125" style="1" customWidth="1"/>
    <col min="5656" max="5656" width="9.5703125" style="1" customWidth="1"/>
    <col min="5657" max="5892" width="9.140625" style="1"/>
    <col min="5893" max="5893" width="0" style="1" hidden="1" customWidth="1"/>
    <col min="5894" max="5894" width="52" style="1" customWidth="1"/>
    <col min="5895" max="5895" width="0" style="1" hidden="1" customWidth="1"/>
    <col min="5896" max="5898" width="10.5703125" style="1" customWidth="1"/>
    <col min="5899" max="5899" width="11.5703125" style="1" customWidth="1"/>
    <col min="5900" max="5907" width="10.5703125" style="1" customWidth="1"/>
    <col min="5908" max="5909" width="14.42578125" style="1" customWidth="1"/>
    <col min="5910" max="5910" width="13.42578125" style="1" customWidth="1"/>
    <col min="5911" max="5911" width="14.42578125" style="1" customWidth="1"/>
    <col min="5912" max="5912" width="9.5703125" style="1" customWidth="1"/>
    <col min="5913" max="6148" width="9.140625" style="1"/>
    <col min="6149" max="6149" width="0" style="1" hidden="1" customWidth="1"/>
    <col min="6150" max="6150" width="52" style="1" customWidth="1"/>
    <col min="6151" max="6151" width="0" style="1" hidden="1" customWidth="1"/>
    <col min="6152" max="6154" width="10.5703125" style="1" customWidth="1"/>
    <col min="6155" max="6155" width="11.5703125" style="1" customWidth="1"/>
    <col min="6156" max="6163" width="10.5703125" style="1" customWidth="1"/>
    <col min="6164" max="6165" width="14.42578125" style="1" customWidth="1"/>
    <col min="6166" max="6166" width="13.42578125" style="1" customWidth="1"/>
    <col min="6167" max="6167" width="14.42578125" style="1" customWidth="1"/>
    <col min="6168" max="6168" width="9.5703125" style="1" customWidth="1"/>
    <col min="6169" max="6404" width="9.140625" style="1"/>
    <col min="6405" max="6405" width="0" style="1" hidden="1" customWidth="1"/>
    <col min="6406" max="6406" width="52" style="1" customWidth="1"/>
    <col min="6407" max="6407" width="0" style="1" hidden="1" customWidth="1"/>
    <col min="6408" max="6410" width="10.5703125" style="1" customWidth="1"/>
    <col min="6411" max="6411" width="11.5703125" style="1" customWidth="1"/>
    <col min="6412" max="6419" width="10.5703125" style="1" customWidth="1"/>
    <col min="6420" max="6421" width="14.42578125" style="1" customWidth="1"/>
    <col min="6422" max="6422" width="13.42578125" style="1" customWidth="1"/>
    <col min="6423" max="6423" width="14.42578125" style="1" customWidth="1"/>
    <col min="6424" max="6424" width="9.5703125" style="1" customWidth="1"/>
    <col min="6425" max="6660" width="9.140625" style="1"/>
    <col min="6661" max="6661" width="0" style="1" hidden="1" customWidth="1"/>
    <col min="6662" max="6662" width="52" style="1" customWidth="1"/>
    <col min="6663" max="6663" width="0" style="1" hidden="1" customWidth="1"/>
    <col min="6664" max="6666" width="10.5703125" style="1" customWidth="1"/>
    <col min="6667" max="6667" width="11.5703125" style="1" customWidth="1"/>
    <col min="6668" max="6675" width="10.5703125" style="1" customWidth="1"/>
    <col min="6676" max="6677" width="14.42578125" style="1" customWidth="1"/>
    <col min="6678" max="6678" width="13.42578125" style="1" customWidth="1"/>
    <col min="6679" max="6679" width="14.42578125" style="1" customWidth="1"/>
    <col min="6680" max="6680" width="9.5703125" style="1" customWidth="1"/>
    <col min="6681" max="6916" width="9.140625" style="1"/>
    <col min="6917" max="6917" width="0" style="1" hidden="1" customWidth="1"/>
    <col min="6918" max="6918" width="52" style="1" customWidth="1"/>
    <col min="6919" max="6919" width="0" style="1" hidden="1" customWidth="1"/>
    <col min="6920" max="6922" width="10.5703125" style="1" customWidth="1"/>
    <col min="6923" max="6923" width="11.5703125" style="1" customWidth="1"/>
    <col min="6924" max="6931" width="10.5703125" style="1" customWidth="1"/>
    <col min="6932" max="6933" width="14.42578125" style="1" customWidth="1"/>
    <col min="6934" max="6934" width="13.42578125" style="1" customWidth="1"/>
    <col min="6935" max="6935" width="14.42578125" style="1" customWidth="1"/>
    <col min="6936" max="6936" width="9.5703125" style="1" customWidth="1"/>
    <col min="6937" max="7172" width="9.140625" style="1"/>
    <col min="7173" max="7173" width="0" style="1" hidden="1" customWidth="1"/>
    <col min="7174" max="7174" width="52" style="1" customWidth="1"/>
    <col min="7175" max="7175" width="0" style="1" hidden="1" customWidth="1"/>
    <col min="7176" max="7178" width="10.5703125" style="1" customWidth="1"/>
    <col min="7179" max="7179" width="11.5703125" style="1" customWidth="1"/>
    <col min="7180" max="7187" width="10.5703125" style="1" customWidth="1"/>
    <col min="7188" max="7189" width="14.42578125" style="1" customWidth="1"/>
    <col min="7190" max="7190" width="13.42578125" style="1" customWidth="1"/>
    <col min="7191" max="7191" width="14.42578125" style="1" customWidth="1"/>
    <col min="7192" max="7192" width="9.5703125" style="1" customWidth="1"/>
    <col min="7193" max="7428" width="9.140625" style="1"/>
    <col min="7429" max="7429" width="0" style="1" hidden="1" customWidth="1"/>
    <col min="7430" max="7430" width="52" style="1" customWidth="1"/>
    <col min="7431" max="7431" width="0" style="1" hidden="1" customWidth="1"/>
    <col min="7432" max="7434" width="10.5703125" style="1" customWidth="1"/>
    <col min="7435" max="7435" width="11.5703125" style="1" customWidth="1"/>
    <col min="7436" max="7443" width="10.5703125" style="1" customWidth="1"/>
    <col min="7444" max="7445" width="14.42578125" style="1" customWidth="1"/>
    <col min="7446" max="7446" width="13.42578125" style="1" customWidth="1"/>
    <col min="7447" max="7447" width="14.42578125" style="1" customWidth="1"/>
    <col min="7448" max="7448" width="9.5703125" style="1" customWidth="1"/>
    <col min="7449" max="7684" width="9.140625" style="1"/>
    <col min="7685" max="7685" width="0" style="1" hidden="1" customWidth="1"/>
    <col min="7686" max="7686" width="52" style="1" customWidth="1"/>
    <col min="7687" max="7687" width="0" style="1" hidden="1" customWidth="1"/>
    <col min="7688" max="7690" width="10.5703125" style="1" customWidth="1"/>
    <col min="7691" max="7691" width="11.5703125" style="1" customWidth="1"/>
    <col min="7692" max="7699" width="10.5703125" style="1" customWidth="1"/>
    <col min="7700" max="7701" width="14.42578125" style="1" customWidth="1"/>
    <col min="7702" max="7702" width="13.42578125" style="1" customWidth="1"/>
    <col min="7703" max="7703" width="14.42578125" style="1" customWidth="1"/>
    <col min="7704" max="7704" width="9.5703125" style="1" customWidth="1"/>
    <col min="7705" max="7940" width="9.140625" style="1"/>
    <col min="7941" max="7941" width="0" style="1" hidden="1" customWidth="1"/>
    <col min="7942" max="7942" width="52" style="1" customWidth="1"/>
    <col min="7943" max="7943" width="0" style="1" hidden="1" customWidth="1"/>
    <col min="7944" max="7946" width="10.5703125" style="1" customWidth="1"/>
    <col min="7947" max="7947" width="11.5703125" style="1" customWidth="1"/>
    <col min="7948" max="7955" width="10.5703125" style="1" customWidth="1"/>
    <col min="7956" max="7957" width="14.42578125" style="1" customWidth="1"/>
    <col min="7958" max="7958" width="13.42578125" style="1" customWidth="1"/>
    <col min="7959" max="7959" width="14.42578125" style="1" customWidth="1"/>
    <col min="7960" max="7960" width="9.5703125" style="1" customWidth="1"/>
    <col min="7961" max="8196" width="9.140625" style="1"/>
    <col min="8197" max="8197" width="0" style="1" hidden="1" customWidth="1"/>
    <col min="8198" max="8198" width="52" style="1" customWidth="1"/>
    <col min="8199" max="8199" width="0" style="1" hidden="1" customWidth="1"/>
    <col min="8200" max="8202" width="10.5703125" style="1" customWidth="1"/>
    <col min="8203" max="8203" width="11.5703125" style="1" customWidth="1"/>
    <col min="8204" max="8211" width="10.5703125" style="1" customWidth="1"/>
    <col min="8212" max="8213" width="14.42578125" style="1" customWidth="1"/>
    <col min="8214" max="8214" width="13.42578125" style="1" customWidth="1"/>
    <col min="8215" max="8215" width="14.42578125" style="1" customWidth="1"/>
    <col min="8216" max="8216" width="9.5703125" style="1" customWidth="1"/>
    <col min="8217" max="8452" width="9.140625" style="1"/>
    <col min="8453" max="8453" width="0" style="1" hidden="1" customWidth="1"/>
    <col min="8454" max="8454" width="52" style="1" customWidth="1"/>
    <col min="8455" max="8455" width="0" style="1" hidden="1" customWidth="1"/>
    <col min="8456" max="8458" width="10.5703125" style="1" customWidth="1"/>
    <col min="8459" max="8459" width="11.5703125" style="1" customWidth="1"/>
    <col min="8460" max="8467" width="10.5703125" style="1" customWidth="1"/>
    <col min="8468" max="8469" width="14.42578125" style="1" customWidth="1"/>
    <col min="8470" max="8470" width="13.42578125" style="1" customWidth="1"/>
    <col min="8471" max="8471" width="14.42578125" style="1" customWidth="1"/>
    <col min="8472" max="8472" width="9.5703125" style="1" customWidth="1"/>
    <col min="8473" max="8708" width="9.140625" style="1"/>
    <col min="8709" max="8709" width="0" style="1" hidden="1" customWidth="1"/>
    <col min="8710" max="8710" width="52" style="1" customWidth="1"/>
    <col min="8711" max="8711" width="0" style="1" hidden="1" customWidth="1"/>
    <col min="8712" max="8714" width="10.5703125" style="1" customWidth="1"/>
    <col min="8715" max="8715" width="11.5703125" style="1" customWidth="1"/>
    <col min="8716" max="8723" width="10.5703125" style="1" customWidth="1"/>
    <col min="8724" max="8725" width="14.42578125" style="1" customWidth="1"/>
    <col min="8726" max="8726" width="13.42578125" style="1" customWidth="1"/>
    <col min="8727" max="8727" width="14.42578125" style="1" customWidth="1"/>
    <col min="8728" max="8728" width="9.5703125" style="1" customWidth="1"/>
    <col min="8729" max="8964" width="9.140625" style="1"/>
    <col min="8965" max="8965" width="0" style="1" hidden="1" customWidth="1"/>
    <col min="8966" max="8966" width="52" style="1" customWidth="1"/>
    <col min="8967" max="8967" width="0" style="1" hidden="1" customWidth="1"/>
    <col min="8968" max="8970" width="10.5703125" style="1" customWidth="1"/>
    <col min="8971" max="8971" width="11.5703125" style="1" customWidth="1"/>
    <col min="8972" max="8979" width="10.5703125" style="1" customWidth="1"/>
    <col min="8980" max="8981" width="14.42578125" style="1" customWidth="1"/>
    <col min="8982" max="8982" width="13.42578125" style="1" customWidth="1"/>
    <col min="8983" max="8983" width="14.42578125" style="1" customWidth="1"/>
    <col min="8984" max="8984" width="9.5703125" style="1" customWidth="1"/>
    <col min="8985" max="9220" width="9.140625" style="1"/>
    <col min="9221" max="9221" width="0" style="1" hidden="1" customWidth="1"/>
    <col min="9222" max="9222" width="52" style="1" customWidth="1"/>
    <col min="9223" max="9223" width="0" style="1" hidden="1" customWidth="1"/>
    <col min="9224" max="9226" width="10.5703125" style="1" customWidth="1"/>
    <col min="9227" max="9227" width="11.5703125" style="1" customWidth="1"/>
    <col min="9228" max="9235" width="10.5703125" style="1" customWidth="1"/>
    <col min="9236" max="9237" width="14.42578125" style="1" customWidth="1"/>
    <col min="9238" max="9238" width="13.42578125" style="1" customWidth="1"/>
    <col min="9239" max="9239" width="14.42578125" style="1" customWidth="1"/>
    <col min="9240" max="9240" width="9.5703125" style="1" customWidth="1"/>
    <col min="9241" max="9476" width="9.140625" style="1"/>
    <col min="9477" max="9477" width="0" style="1" hidden="1" customWidth="1"/>
    <col min="9478" max="9478" width="52" style="1" customWidth="1"/>
    <col min="9479" max="9479" width="0" style="1" hidden="1" customWidth="1"/>
    <col min="9480" max="9482" width="10.5703125" style="1" customWidth="1"/>
    <col min="9483" max="9483" width="11.5703125" style="1" customWidth="1"/>
    <col min="9484" max="9491" width="10.5703125" style="1" customWidth="1"/>
    <col min="9492" max="9493" width="14.42578125" style="1" customWidth="1"/>
    <col min="9494" max="9494" width="13.42578125" style="1" customWidth="1"/>
    <col min="9495" max="9495" width="14.42578125" style="1" customWidth="1"/>
    <col min="9496" max="9496" width="9.5703125" style="1" customWidth="1"/>
    <col min="9497" max="9732" width="9.140625" style="1"/>
    <col min="9733" max="9733" width="0" style="1" hidden="1" customWidth="1"/>
    <col min="9734" max="9734" width="52" style="1" customWidth="1"/>
    <col min="9735" max="9735" width="0" style="1" hidden="1" customWidth="1"/>
    <col min="9736" max="9738" width="10.5703125" style="1" customWidth="1"/>
    <col min="9739" max="9739" width="11.5703125" style="1" customWidth="1"/>
    <col min="9740" max="9747" width="10.5703125" style="1" customWidth="1"/>
    <col min="9748" max="9749" width="14.42578125" style="1" customWidth="1"/>
    <col min="9750" max="9750" width="13.42578125" style="1" customWidth="1"/>
    <col min="9751" max="9751" width="14.42578125" style="1" customWidth="1"/>
    <col min="9752" max="9752" width="9.5703125" style="1" customWidth="1"/>
    <col min="9753" max="9988" width="9.140625" style="1"/>
    <col min="9989" max="9989" width="0" style="1" hidden="1" customWidth="1"/>
    <col min="9990" max="9990" width="52" style="1" customWidth="1"/>
    <col min="9991" max="9991" width="0" style="1" hidden="1" customWidth="1"/>
    <col min="9992" max="9994" width="10.5703125" style="1" customWidth="1"/>
    <col min="9995" max="9995" width="11.5703125" style="1" customWidth="1"/>
    <col min="9996" max="10003" width="10.5703125" style="1" customWidth="1"/>
    <col min="10004" max="10005" width="14.42578125" style="1" customWidth="1"/>
    <col min="10006" max="10006" width="13.42578125" style="1" customWidth="1"/>
    <col min="10007" max="10007" width="14.42578125" style="1" customWidth="1"/>
    <col min="10008" max="10008" width="9.5703125" style="1" customWidth="1"/>
    <col min="10009" max="10244" width="9.140625" style="1"/>
    <col min="10245" max="10245" width="0" style="1" hidden="1" customWidth="1"/>
    <col min="10246" max="10246" width="52" style="1" customWidth="1"/>
    <col min="10247" max="10247" width="0" style="1" hidden="1" customWidth="1"/>
    <col min="10248" max="10250" width="10.5703125" style="1" customWidth="1"/>
    <col min="10251" max="10251" width="11.5703125" style="1" customWidth="1"/>
    <col min="10252" max="10259" width="10.5703125" style="1" customWidth="1"/>
    <col min="10260" max="10261" width="14.42578125" style="1" customWidth="1"/>
    <col min="10262" max="10262" width="13.42578125" style="1" customWidth="1"/>
    <col min="10263" max="10263" width="14.42578125" style="1" customWidth="1"/>
    <col min="10264" max="10264" width="9.5703125" style="1" customWidth="1"/>
    <col min="10265" max="10500" width="9.140625" style="1"/>
    <col min="10501" max="10501" width="0" style="1" hidden="1" customWidth="1"/>
    <col min="10502" max="10502" width="52" style="1" customWidth="1"/>
    <col min="10503" max="10503" width="0" style="1" hidden="1" customWidth="1"/>
    <col min="10504" max="10506" width="10.5703125" style="1" customWidth="1"/>
    <col min="10507" max="10507" width="11.5703125" style="1" customWidth="1"/>
    <col min="10508" max="10515" width="10.5703125" style="1" customWidth="1"/>
    <col min="10516" max="10517" width="14.42578125" style="1" customWidth="1"/>
    <col min="10518" max="10518" width="13.42578125" style="1" customWidth="1"/>
    <col min="10519" max="10519" width="14.42578125" style="1" customWidth="1"/>
    <col min="10520" max="10520" width="9.5703125" style="1" customWidth="1"/>
    <col min="10521" max="10756" width="9.140625" style="1"/>
    <col min="10757" max="10757" width="0" style="1" hidden="1" customWidth="1"/>
    <col min="10758" max="10758" width="52" style="1" customWidth="1"/>
    <col min="10759" max="10759" width="0" style="1" hidden="1" customWidth="1"/>
    <col min="10760" max="10762" width="10.5703125" style="1" customWidth="1"/>
    <col min="10763" max="10763" width="11.5703125" style="1" customWidth="1"/>
    <col min="10764" max="10771" width="10.5703125" style="1" customWidth="1"/>
    <col min="10772" max="10773" width="14.42578125" style="1" customWidth="1"/>
    <col min="10774" max="10774" width="13.42578125" style="1" customWidth="1"/>
    <col min="10775" max="10775" width="14.42578125" style="1" customWidth="1"/>
    <col min="10776" max="10776" width="9.5703125" style="1" customWidth="1"/>
    <col min="10777" max="11012" width="9.140625" style="1"/>
    <col min="11013" max="11013" width="0" style="1" hidden="1" customWidth="1"/>
    <col min="11014" max="11014" width="52" style="1" customWidth="1"/>
    <col min="11015" max="11015" width="0" style="1" hidden="1" customWidth="1"/>
    <col min="11016" max="11018" width="10.5703125" style="1" customWidth="1"/>
    <col min="11019" max="11019" width="11.5703125" style="1" customWidth="1"/>
    <col min="11020" max="11027" width="10.5703125" style="1" customWidth="1"/>
    <col min="11028" max="11029" width="14.42578125" style="1" customWidth="1"/>
    <col min="11030" max="11030" width="13.42578125" style="1" customWidth="1"/>
    <col min="11031" max="11031" width="14.42578125" style="1" customWidth="1"/>
    <col min="11032" max="11032" width="9.5703125" style="1" customWidth="1"/>
    <col min="11033" max="11268" width="9.140625" style="1"/>
    <col min="11269" max="11269" width="0" style="1" hidden="1" customWidth="1"/>
    <col min="11270" max="11270" width="52" style="1" customWidth="1"/>
    <col min="11271" max="11271" width="0" style="1" hidden="1" customWidth="1"/>
    <col min="11272" max="11274" width="10.5703125" style="1" customWidth="1"/>
    <col min="11275" max="11275" width="11.5703125" style="1" customWidth="1"/>
    <col min="11276" max="11283" width="10.5703125" style="1" customWidth="1"/>
    <col min="11284" max="11285" width="14.42578125" style="1" customWidth="1"/>
    <col min="11286" max="11286" width="13.42578125" style="1" customWidth="1"/>
    <col min="11287" max="11287" width="14.42578125" style="1" customWidth="1"/>
    <col min="11288" max="11288" width="9.5703125" style="1" customWidth="1"/>
    <col min="11289" max="11524" width="9.140625" style="1"/>
    <col min="11525" max="11525" width="0" style="1" hidden="1" customWidth="1"/>
    <col min="11526" max="11526" width="52" style="1" customWidth="1"/>
    <col min="11527" max="11527" width="0" style="1" hidden="1" customWidth="1"/>
    <col min="11528" max="11530" width="10.5703125" style="1" customWidth="1"/>
    <col min="11531" max="11531" width="11.5703125" style="1" customWidth="1"/>
    <col min="11532" max="11539" width="10.5703125" style="1" customWidth="1"/>
    <col min="11540" max="11541" width="14.42578125" style="1" customWidth="1"/>
    <col min="11542" max="11542" width="13.42578125" style="1" customWidth="1"/>
    <col min="11543" max="11543" width="14.42578125" style="1" customWidth="1"/>
    <col min="11544" max="11544" width="9.5703125" style="1" customWidth="1"/>
    <col min="11545" max="11780" width="9.140625" style="1"/>
    <col min="11781" max="11781" width="0" style="1" hidden="1" customWidth="1"/>
    <col min="11782" max="11782" width="52" style="1" customWidth="1"/>
    <col min="11783" max="11783" width="0" style="1" hidden="1" customWidth="1"/>
    <col min="11784" max="11786" width="10.5703125" style="1" customWidth="1"/>
    <col min="11787" max="11787" width="11.5703125" style="1" customWidth="1"/>
    <col min="11788" max="11795" width="10.5703125" style="1" customWidth="1"/>
    <col min="11796" max="11797" width="14.42578125" style="1" customWidth="1"/>
    <col min="11798" max="11798" width="13.42578125" style="1" customWidth="1"/>
    <col min="11799" max="11799" width="14.42578125" style="1" customWidth="1"/>
    <col min="11800" max="11800" width="9.5703125" style="1" customWidth="1"/>
    <col min="11801" max="12036" width="9.140625" style="1"/>
    <col min="12037" max="12037" width="0" style="1" hidden="1" customWidth="1"/>
    <col min="12038" max="12038" width="52" style="1" customWidth="1"/>
    <col min="12039" max="12039" width="0" style="1" hidden="1" customWidth="1"/>
    <col min="12040" max="12042" width="10.5703125" style="1" customWidth="1"/>
    <col min="12043" max="12043" width="11.5703125" style="1" customWidth="1"/>
    <col min="12044" max="12051" width="10.5703125" style="1" customWidth="1"/>
    <col min="12052" max="12053" width="14.42578125" style="1" customWidth="1"/>
    <col min="12054" max="12054" width="13.42578125" style="1" customWidth="1"/>
    <col min="12055" max="12055" width="14.42578125" style="1" customWidth="1"/>
    <col min="12056" max="12056" width="9.5703125" style="1" customWidth="1"/>
    <col min="12057" max="12292" width="9.140625" style="1"/>
    <col min="12293" max="12293" width="0" style="1" hidden="1" customWidth="1"/>
    <col min="12294" max="12294" width="52" style="1" customWidth="1"/>
    <col min="12295" max="12295" width="0" style="1" hidden="1" customWidth="1"/>
    <col min="12296" max="12298" width="10.5703125" style="1" customWidth="1"/>
    <col min="12299" max="12299" width="11.5703125" style="1" customWidth="1"/>
    <col min="12300" max="12307" width="10.5703125" style="1" customWidth="1"/>
    <col min="12308" max="12309" width="14.42578125" style="1" customWidth="1"/>
    <col min="12310" max="12310" width="13.42578125" style="1" customWidth="1"/>
    <col min="12311" max="12311" width="14.42578125" style="1" customWidth="1"/>
    <col min="12312" max="12312" width="9.5703125" style="1" customWidth="1"/>
    <col min="12313" max="12548" width="9.140625" style="1"/>
    <col min="12549" max="12549" width="0" style="1" hidden="1" customWidth="1"/>
    <col min="12550" max="12550" width="52" style="1" customWidth="1"/>
    <col min="12551" max="12551" width="0" style="1" hidden="1" customWidth="1"/>
    <col min="12552" max="12554" width="10.5703125" style="1" customWidth="1"/>
    <col min="12555" max="12555" width="11.5703125" style="1" customWidth="1"/>
    <col min="12556" max="12563" width="10.5703125" style="1" customWidth="1"/>
    <col min="12564" max="12565" width="14.42578125" style="1" customWidth="1"/>
    <col min="12566" max="12566" width="13.42578125" style="1" customWidth="1"/>
    <col min="12567" max="12567" width="14.42578125" style="1" customWidth="1"/>
    <col min="12568" max="12568" width="9.5703125" style="1" customWidth="1"/>
    <col min="12569" max="12804" width="9.140625" style="1"/>
    <col min="12805" max="12805" width="0" style="1" hidden="1" customWidth="1"/>
    <col min="12806" max="12806" width="52" style="1" customWidth="1"/>
    <col min="12807" max="12807" width="0" style="1" hidden="1" customWidth="1"/>
    <col min="12808" max="12810" width="10.5703125" style="1" customWidth="1"/>
    <col min="12811" max="12811" width="11.5703125" style="1" customWidth="1"/>
    <col min="12812" max="12819" width="10.5703125" style="1" customWidth="1"/>
    <col min="12820" max="12821" width="14.42578125" style="1" customWidth="1"/>
    <col min="12822" max="12822" width="13.42578125" style="1" customWidth="1"/>
    <col min="12823" max="12823" width="14.42578125" style="1" customWidth="1"/>
    <col min="12824" max="12824" width="9.5703125" style="1" customWidth="1"/>
    <col min="12825" max="13060" width="9.140625" style="1"/>
    <col min="13061" max="13061" width="0" style="1" hidden="1" customWidth="1"/>
    <col min="13062" max="13062" width="52" style="1" customWidth="1"/>
    <col min="13063" max="13063" width="0" style="1" hidden="1" customWidth="1"/>
    <col min="13064" max="13066" width="10.5703125" style="1" customWidth="1"/>
    <col min="13067" max="13067" width="11.5703125" style="1" customWidth="1"/>
    <col min="13068" max="13075" width="10.5703125" style="1" customWidth="1"/>
    <col min="13076" max="13077" width="14.42578125" style="1" customWidth="1"/>
    <col min="13078" max="13078" width="13.42578125" style="1" customWidth="1"/>
    <col min="13079" max="13079" width="14.42578125" style="1" customWidth="1"/>
    <col min="13080" max="13080" width="9.5703125" style="1" customWidth="1"/>
    <col min="13081" max="13316" width="9.140625" style="1"/>
    <col min="13317" max="13317" width="0" style="1" hidden="1" customWidth="1"/>
    <col min="13318" max="13318" width="52" style="1" customWidth="1"/>
    <col min="13319" max="13319" width="0" style="1" hidden="1" customWidth="1"/>
    <col min="13320" max="13322" width="10.5703125" style="1" customWidth="1"/>
    <col min="13323" max="13323" width="11.5703125" style="1" customWidth="1"/>
    <col min="13324" max="13331" width="10.5703125" style="1" customWidth="1"/>
    <col min="13332" max="13333" width="14.42578125" style="1" customWidth="1"/>
    <col min="13334" max="13334" width="13.42578125" style="1" customWidth="1"/>
    <col min="13335" max="13335" width="14.42578125" style="1" customWidth="1"/>
    <col min="13336" max="13336" width="9.5703125" style="1" customWidth="1"/>
    <col min="13337" max="13572" width="9.140625" style="1"/>
    <col min="13573" max="13573" width="0" style="1" hidden="1" customWidth="1"/>
    <col min="13574" max="13574" width="52" style="1" customWidth="1"/>
    <col min="13575" max="13575" width="0" style="1" hidden="1" customWidth="1"/>
    <col min="13576" max="13578" width="10.5703125" style="1" customWidth="1"/>
    <col min="13579" max="13579" width="11.5703125" style="1" customWidth="1"/>
    <col min="13580" max="13587" width="10.5703125" style="1" customWidth="1"/>
    <col min="13588" max="13589" width="14.42578125" style="1" customWidth="1"/>
    <col min="13590" max="13590" width="13.42578125" style="1" customWidth="1"/>
    <col min="13591" max="13591" width="14.42578125" style="1" customWidth="1"/>
    <col min="13592" max="13592" width="9.5703125" style="1" customWidth="1"/>
    <col min="13593" max="13828" width="9.140625" style="1"/>
    <col min="13829" max="13829" width="0" style="1" hidden="1" customWidth="1"/>
    <col min="13830" max="13830" width="52" style="1" customWidth="1"/>
    <col min="13831" max="13831" width="0" style="1" hidden="1" customWidth="1"/>
    <col min="13832" max="13834" width="10.5703125" style="1" customWidth="1"/>
    <col min="13835" max="13835" width="11.5703125" style="1" customWidth="1"/>
    <col min="13836" max="13843" width="10.5703125" style="1" customWidth="1"/>
    <col min="13844" max="13845" width="14.42578125" style="1" customWidth="1"/>
    <col min="13846" max="13846" width="13.42578125" style="1" customWidth="1"/>
    <col min="13847" max="13847" width="14.42578125" style="1" customWidth="1"/>
    <col min="13848" max="13848" width="9.5703125" style="1" customWidth="1"/>
    <col min="13849" max="14084" width="9.140625" style="1"/>
    <col min="14085" max="14085" width="0" style="1" hidden="1" customWidth="1"/>
    <col min="14086" max="14086" width="52" style="1" customWidth="1"/>
    <col min="14087" max="14087" width="0" style="1" hidden="1" customWidth="1"/>
    <col min="14088" max="14090" width="10.5703125" style="1" customWidth="1"/>
    <col min="14091" max="14091" width="11.5703125" style="1" customWidth="1"/>
    <col min="14092" max="14099" width="10.5703125" style="1" customWidth="1"/>
    <col min="14100" max="14101" width="14.42578125" style="1" customWidth="1"/>
    <col min="14102" max="14102" width="13.42578125" style="1" customWidth="1"/>
    <col min="14103" max="14103" width="14.42578125" style="1" customWidth="1"/>
    <col min="14104" max="14104" width="9.5703125" style="1" customWidth="1"/>
    <col min="14105" max="14340" width="9.140625" style="1"/>
    <col min="14341" max="14341" width="0" style="1" hidden="1" customWidth="1"/>
    <col min="14342" max="14342" width="52" style="1" customWidth="1"/>
    <col min="14343" max="14343" width="0" style="1" hidden="1" customWidth="1"/>
    <col min="14344" max="14346" width="10.5703125" style="1" customWidth="1"/>
    <col min="14347" max="14347" width="11.5703125" style="1" customWidth="1"/>
    <col min="14348" max="14355" width="10.5703125" style="1" customWidth="1"/>
    <col min="14356" max="14357" width="14.42578125" style="1" customWidth="1"/>
    <col min="14358" max="14358" width="13.42578125" style="1" customWidth="1"/>
    <col min="14359" max="14359" width="14.42578125" style="1" customWidth="1"/>
    <col min="14360" max="14360" width="9.5703125" style="1" customWidth="1"/>
    <col min="14361" max="14596" width="9.140625" style="1"/>
    <col min="14597" max="14597" width="0" style="1" hidden="1" customWidth="1"/>
    <col min="14598" max="14598" width="52" style="1" customWidth="1"/>
    <col min="14599" max="14599" width="0" style="1" hidden="1" customWidth="1"/>
    <col min="14600" max="14602" width="10.5703125" style="1" customWidth="1"/>
    <col min="14603" max="14603" width="11.5703125" style="1" customWidth="1"/>
    <col min="14604" max="14611" width="10.5703125" style="1" customWidth="1"/>
    <col min="14612" max="14613" width="14.42578125" style="1" customWidth="1"/>
    <col min="14614" max="14614" width="13.42578125" style="1" customWidth="1"/>
    <col min="14615" max="14615" width="14.42578125" style="1" customWidth="1"/>
    <col min="14616" max="14616" width="9.5703125" style="1" customWidth="1"/>
    <col min="14617" max="14852" width="9.140625" style="1"/>
    <col min="14853" max="14853" width="0" style="1" hidden="1" customWidth="1"/>
    <col min="14854" max="14854" width="52" style="1" customWidth="1"/>
    <col min="14855" max="14855" width="0" style="1" hidden="1" customWidth="1"/>
    <col min="14856" max="14858" width="10.5703125" style="1" customWidth="1"/>
    <col min="14859" max="14859" width="11.5703125" style="1" customWidth="1"/>
    <col min="14860" max="14867" width="10.5703125" style="1" customWidth="1"/>
    <col min="14868" max="14869" width="14.42578125" style="1" customWidth="1"/>
    <col min="14870" max="14870" width="13.42578125" style="1" customWidth="1"/>
    <col min="14871" max="14871" width="14.42578125" style="1" customWidth="1"/>
    <col min="14872" max="14872" width="9.5703125" style="1" customWidth="1"/>
    <col min="14873" max="15108" width="9.140625" style="1"/>
    <col min="15109" max="15109" width="0" style="1" hidden="1" customWidth="1"/>
    <col min="15110" max="15110" width="52" style="1" customWidth="1"/>
    <col min="15111" max="15111" width="0" style="1" hidden="1" customWidth="1"/>
    <col min="15112" max="15114" width="10.5703125" style="1" customWidth="1"/>
    <col min="15115" max="15115" width="11.5703125" style="1" customWidth="1"/>
    <col min="15116" max="15123" width="10.5703125" style="1" customWidth="1"/>
    <col min="15124" max="15125" width="14.42578125" style="1" customWidth="1"/>
    <col min="15126" max="15126" width="13.42578125" style="1" customWidth="1"/>
    <col min="15127" max="15127" width="14.42578125" style="1" customWidth="1"/>
    <col min="15128" max="15128" width="9.5703125" style="1" customWidth="1"/>
    <col min="15129" max="15364" width="9.140625" style="1"/>
    <col min="15365" max="15365" width="0" style="1" hidden="1" customWidth="1"/>
    <col min="15366" max="15366" width="52" style="1" customWidth="1"/>
    <col min="15367" max="15367" width="0" style="1" hidden="1" customWidth="1"/>
    <col min="15368" max="15370" width="10.5703125" style="1" customWidth="1"/>
    <col min="15371" max="15371" width="11.5703125" style="1" customWidth="1"/>
    <col min="15372" max="15379" width="10.5703125" style="1" customWidth="1"/>
    <col min="15380" max="15381" width="14.42578125" style="1" customWidth="1"/>
    <col min="15382" max="15382" width="13.42578125" style="1" customWidth="1"/>
    <col min="15383" max="15383" width="14.42578125" style="1" customWidth="1"/>
    <col min="15384" max="15384" width="9.5703125" style="1" customWidth="1"/>
    <col min="15385" max="15620" width="9.140625" style="1"/>
    <col min="15621" max="15621" width="0" style="1" hidden="1" customWidth="1"/>
    <col min="15622" max="15622" width="52" style="1" customWidth="1"/>
    <col min="15623" max="15623" width="0" style="1" hidden="1" customWidth="1"/>
    <col min="15624" max="15626" width="10.5703125" style="1" customWidth="1"/>
    <col min="15627" max="15627" width="11.5703125" style="1" customWidth="1"/>
    <col min="15628" max="15635" width="10.5703125" style="1" customWidth="1"/>
    <col min="15636" max="15637" width="14.42578125" style="1" customWidth="1"/>
    <col min="15638" max="15638" width="13.42578125" style="1" customWidth="1"/>
    <col min="15639" max="15639" width="14.42578125" style="1" customWidth="1"/>
    <col min="15640" max="15640" width="9.5703125" style="1" customWidth="1"/>
    <col min="15641" max="15876" width="9.140625" style="1"/>
    <col min="15877" max="15877" width="0" style="1" hidden="1" customWidth="1"/>
    <col min="15878" max="15878" width="52" style="1" customWidth="1"/>
    <col min="15879" max="15879" width="0" style="1" hidden="1" customWidth="1"/>
    <col min="15880" max="15882" width="10.5703125" style="1" customWidth="1"/>
    <col min="15883" max="15883" width="11.5703125" style="1" customWidth="1"/>
    <col min="15884" max="15891" width="10.5703125" style="1" customWidth="1"/>
    <col min="15892" max="15893" width="14.42578125" style="1" customWidth="1"/>
    <col min="15894" max="15894" width="13.42578125" style="1" customWidth="1"/>
    <col min="15895" max="15895" width="14.42578125" style="1" customWidth="1"/>
    <col min="15896" max="15896" width="9.5703125" style="1" customWidth="1"/>
    <col min="15897" max="16132" width="9.140625" style="1"/>
    <col min="16133" max="16133" width="0" style="1" hidden="1" customWidth="1"/>
    <col min="16134" max="16134" width="52" style="1" customWidth="1"/>
    <col min="16135" max="16135" width="0" style="1" hidden="1" customWidth="1"/>
    <col min="16136" max="16138" width="10.5703125" style="1" customWidth="1"/>
    <col min="16139" max="16139" width="11.5703125" style="1" customWidth="1"/>
    <col min="16140" max="16147" width="10.5703125" style="1" customWidth="1"/>
    <col min="16148" max="16149" width="14.42578125" style="1" customWidth="1"/>
    <col min="16150" max="16150" width="13.42578125" style="1" customWidth="1"/>
    <col min="16151" max="16151" width="14.42578125" style="1" customWidth="1"/>
    <col min="16152" max="16152" width="9.5703125" style="1" customWidth="1"/>
    <col min="16153" max="16384" width="9.140625" style="1"/>
  </cols>
  <sheetData>
    <row r="1" spans="1:29" s="97" customFormat="1" ht="18"/>
    <row r="2" spans="1:29" s="2" customFormat="1" ht="25.5" customHeight="1">
      <c r="B2" s="56" t="s">
        <v>168</v>
      </c>
      <c r="C2" s="56"/>
      <c r="D2" s="56"/>
      <c r="E2" s="56"/>
      <c r="F2" s="56"/>
      <c r="G2" s="56"/>
    </row>
    <row r="3" spans="1:29" ht="5.25" customHeight="1"/>
    <row r="4" spans="1:29" ht="5.0999999999999996" hidden="1" customHeight="1">
      <c r="B4" s="3"/>
      <c r="C4" s="60"/>
      <c r="D4" s="60"/>
      <c r="E4" s="60"/>
      <c r="F4" s="60"/>
      <c r="G4" s="60"/>
      <c r="H4" s="4"/>
      <c r="I4" s="4"/>
      <c r="J4" s="4"/>
      <c r="K4" s="4"/>
      <c r="L4" s="4"/>
      <c r="M4" s="4"/>
      <c r="N4" s="4"/>
      <c r="O4" s="4"/>
      <c r="P4" s="4"/>
      <c r="Q4" s="4"/>
      <c r="R4" s="4"/>
      <c r="V4" s="5"/>
      <c r="W4" s="5"/>
      <c r="X4" s="6"/>
    </row>
    <row r="5" spans="1:29" s="4" customFormat="1" ht="5.0999999999999996" hidden="1" customHeight="1">
      <c r="A5" s="1"/>
      <c r="B5" s="7"/>
      <c r="C5" s="13"/>
      <c r="D5" s="13"/>
      <c r="E5" s="13"/>
      <c r="F5" s="13"/>
      <c r="G5" s="13"/>
      <c r="H5" s="349"/>
      <c r="I5" s="349"/>
      <c r="J5" s="1"/>
      <c r="K5" s="1"/>
      <c r="L5" s="1"/>
      <c r="M5" s="1"/>
      <c r="N5" s="1"/>
      <c r="O5" s="1"/>
      <c r="P5" s="1"/>
      <c r="Q5" s="1"/>
      <c r="R5" s="1"/>
      <c r="S5" s="349"/>
      <c r="T5" s="349"/>
      <c r="U5" s="349"/>
      <c r="V5" s="350"/>
      <c r="W5" s="350"/>
      <c r="X5" s="361"/>
    </row>
    <row r="6" spans="1:29" ht="54.75" customHeight="1">
      <c r="B6" s="455" t="s">
        <v>117</v>
      </c>
      <c r="C6" s="456" t="s">
        <v>169</v>
      </c>
      <c r="D6" s="456" t="s">
        <v>170</v>
      </c>
      <c r="E6" s="456" t="s">
        <v>171</v>
      </c>
      <c r="F6" s="456" t="s">
        <v>172</v>
      </c>
      <c r="G6" s="456" t="s">
        <v>173</v>
      </c>
      <c r="H6" s="457" t="s">
        <v>118</v>
      </c>
      <c r="I6" s="458" t="s">
        <v>119</v>
      </c>
      <c r="J6" s="455" t="s">
        <v>7</v>
      </c>
      <c r="K6" s="455" t="s">
        <v>8</v>
      </c>
      <c r="L6" s="455" t="s">
        <v>9</v>
      </c>
      <c r="M6" s="455" t="s">
        <v>10</v>
      </c>
      <c r="N6" s="455" t="s">
        <v>39</v>
      </c>
      <c r="O6" s="455" t="s">
        <v>40</v>
      </c>
      <c r="P6" s="458" t="s">
        <v>41</v>
      </c>
      <c r="Q6" s="458" t="s">
        <v>42</v>
      </c>
      <c r="R6" s="455" t="s">
        <v>43</v>
      </c>
      <c r="S6" s="362" t="s">
        <v>174</v>
      </c>
      <c r="T6" s="456" t="s">
        <v>120</v>
      </c>
      <c r="U6" s="456" t="s">
        <v>121</v>
      </c>
      <c r="V6" s="363" t="s">
        <v>175</v>
      </c>
      <c r="W6" s="456" t="s">
        <v>123</v>
      </c>
      <c r="X6" s="456" t="s">
        <v>176</v>
      </c>
    </row>
    <row r="7" spans="1:29">
      <c r="B7" s="297" t="s">
        <v>125</v>
      </c>
      <c r="C7" s="59"/>
      <c r="D7" s="59"/>
      <c r="E7" s="238"/>
      <c r="F7" s="238"/>
      <c r="G7" s="238"/>
      <c r="H7" s="562"/>
      <c r="I7" s="364"/>
      <c r="J7" s="114"/>
      <c r="K7" s="364"/>
      <c r="L7" s="298"/>
      <c r="M7" s="298"/>
      <c r="N7" s="298"/>
      <c r="O7" s="298"/>
      <c r="P7" s="298"/>
      <c r="Q7" s="298"/>
      <c r="R7" s="298"/>
      <c r="S7" s="365"/>
      <c r="T7" s="59"/>
      <c r="U7" s="59"/>
      <c r="V7" s="365"/>
      <c r="W7" s="298"/>
      <c r="X7" s="366"/>
    </row>
    <row r="8" spans="1:29" ht="12.75">
      <c r="A8" s="10" t="s">
        <v>126</v>
      </c>
      <c r="B8" s="299" t="s">
        <v>127</v>
      </c>
      <c r="C8" s="58">
        <v>4906618.76</v>
      </c>
      <c r="D8" s="58">
        <v>2924041.8900000011</v>
      </c>
      <c r="E8" s="114">
        <v>2168405.9000000036</v>
      </c>
      <c r="F8" s="114">
        <v>3054951.9700000007</v>
      </c>
      <c r="G8" s="114">
        <v>8840137.3399999887</v>
      </c>
      <c r="H8" s="298">
        <v>2149305.39</v>
      </c>
      <c r="I8" s="298">
        <v>801205.42</v>
      </c>
      <c r="J8" s="114">
        <v>114266.73000000004</v>
      </c>
      <c r="K8" s="298">
        <v>24548.219999999998</v>
      </c>
      <c r="L8" s="114">
        <v>5839.4599999999991</v>
      </c>
      <c r="M8" s="298">
        <v>5331.82</v>
      </c>
      <c r="N8" s="298">
        <v>11244</v>
      </c>
      <c r="O8" s="298">
        <v>-660828.30999999994</v>
      </c>
      <c r="P8" s="298">
        <v>4373.84</v>
      </c>
      <c r="Q8" s="298">
        <v>-34334.57</v>
      </c>
      <c r="R8" s="298">
        <v>-834768.49</v>
      </c>
      <c r="S8" s="58"/>
      <c r="T8" s="58">
        <f>SUM(H8:S8)</f>
        <v>1586183.51</v>
      </c>
      <c r="U8" s="58">
        <f>SUM(C8:G8)+T8</f>
        <v>23480339.369999994</v>
      </c>
      <c r="V8" s="106">
        <f>31978000-5800000</f>
        <v>26178000</v>
      </c>
      <c r="W8" s="300">
        <v>-5800000</v>
      </c>
      <c r="X8" s="301">
        <f>+(U8+'Incentives 2018-22'!T12)/(V8+W8)</f>
        <v>1.1633938252036506</v>
      </c>
      <c r="AC8" s="10"/>
    </row>
    <row r="9" spans="1:29" ht="12.75">
      <c r="A9" s="10"/>
      <c r="B9" s="299" t="s">
        <v>128</v>
      </c>
      <c r="C9" s="58">
        <v>353890.60000000033</v>
      </c>
      <c r="D9" s="58">
        <v>335271.55999999965</v>
      </c>
      <c r="E9" s="114">
        <v>452153.39999999967</v>
      </c>
      <c r="F9" s="114">
        <v>905830.47000000102</v>
      </c>
      <c r="G9" s="114">
        <v>612213.89000000036</v>
      </c>
      <c r="H9" s="298">
        <v>5855.71</v>
      </c>
      <c r="I9" s="298">
        <v>13793.6</v>
      </c>
      <c r="J9" s="114">
        <v>34677.870000000003</v>
      </c>
      <c r="K9" s="298">
        <v>26549.879999999997</v>
      </c>
      <c r="L9" s="114">
        <v>30881.51</v>
      </c>
      <c r="M9" s="298">
        <v>21622.059999999998</v>
      </c>
      <c r="N9" s="298">
        <v>15465</v>
      </c>
      <c r="O9" s="298">
        <v>18816.22</v>
      </c>
      <c r="P9" s="298">
        <v>3893.88</v>
      </c>
      <c r="Q9" s="298">
        <v>-148748.13</v>
      </c>
      <c r="R9" s="298">
        <v>2964.3</v>
      </c>
      <c r="S9" s="58"/>
      <c r="T9" s="58">
        <f>SUM(H9:S9)</f>
        <v>25771.900000000005</v>
      </c>
      <c r="U9" s="58">
        <f t="shared" ref="U9:U10" si="0">SUM(C9:G9)+T9</f>
        <v>2685131.8200000008</v>
      </c>
      <c r="V9" s="106">
        <v>161770000</v>
      </c>
      <c r="W9" s="300"/>
      <c r="X9" s="301">
        <f>+(U9+'Incentives 2018-22'!T8)/(V9+W9)</f>
        <v>0.61659331464424816</v>
      </c>
      <c r="AC9" s="10"/>
    </row>
    <row r="10" spans="1:29" ht="12.75">
      <c r="A10" s="10" t="s">
        <v>129</v>
      </c>
      <c r="B10" s="302" t="s">
        <v>130</v>
      </c>
      <c r="C10" s="58">
        <v>411485.41000000003</v>
      </c>
      <c r="D10" s="58">
        <v>378985.42</v>
      </c>
      <c r="E10" s="114">
        <v>622602.30999999947</v>
      </c>
      <c r="F10" s="114">
        <v>942317.20999999973</v>
      </c>
      <c r="G10" s="114">
        <v>682643.72000000009</v>
      </c>
      <c r="H10" s="298">
        <v>7582.62</v>
      </c>
      <c r="I10" s="298">
        <v>14242.029999999999</v>
      </c>
      <c r="J10" s="114">
        <v>-15882.98</v>
      </c>
      <c r="K10" s="298">
        <v>16996.64</v>
      </c>
      <c r="L10" s="114">
        <v>-811.94999999999993</v>
      </c>
      <c r="M10" s="298">
        <v>-2999.02</v>
      </c>
      <c r="N10" s="298">
        <v>6147</v>
      </c>
      <c r="O10" s="298">
        <v>3057.71</v>
      </c>
      <c r="P10" s="298">
        <v>4705.66</v>
      </c>
      <c r="Q10" s="298">
        <v>-35017.629999999997</v>
      </c>
      <c r="R10" s="298">
        <v>-24714.86</v>
      </c>
      <c r="S10" s="58"/>
      <c r="T10" s="58">
        <f>SUM(H10:S10)</f>
        <v>-26694.780000000006</v>
      </c>
      <c r="U10" s="58">
        <f t="shared" si="0"/>
        <v>3011339.29</v>
      </c>
      <c r="V10" s="106">
        <v>20518000</v>
      </c>
      <c r="W10" s="303"/>
      <c r="X10" s="301">
        <f>+(U10+'Incentives 2018-22'!T9)/(V10+W10)</f>
        <v>0.57518292426162387</v>
      </c>
      <c r="AC10" s="10"/>
    </row>
    <row r="11" spans="1:29" ht="12.75">
      <c r="A11" s="10"/>
      <c r="B11" s="459" t="s">
        <v>131</v>
      </c>
      <c r="C11" s="367">
        <f>SUM(C8:C10)</f>
        <v>5671994.7700000005</v>
      </c>
      <c r="D11" s="367">
        <v>3638298.8700000006</v>
      </c>
      <c r="E11" s="368">
        <v>3243161.6100000031</v>
      </c>
      <c r="F11" s="368">
        <v>4903099.6500000013</v>
      </c>
      <c r="G11" s="368">
        <v>10134994.94999999</v>
      </c>
      <c r="H11" s="460">
        <f>SUM(H8:H10)</f>
        <v>2162743.7200000002</v>
      </c>
      <c r="I11" s="460">
        <f>SUM(I8:I10)</f>
        <v>829241.05</v>
      </c>
      <c r="J11" s="460">
        <f>SUM(J8:J10)</f>
        <v>133061.62000000002</v>
      </c>
      <c r="K11" s="460">
        <f t="shared" ref="K11:S11" si="1">SUM(K8:K10)</f>
        <v>68094.739999999991</v>
      </c>
      <c r="L11" s="460">
        <f t="shared" si="1"/>
        <v>35909.020000000004</v>
      </c>
      <c r="M11" s="460">
        <f t="shared" si="1"/>
        <v>23954.859999999997</v>
      </c>
      <c r="N11" s="460">
        <f t="shared" si="1"/>
        <v>32856</v>
      </c>
      <c r="O11" s="460">
        <v>-638954.38</v>
      </c>
      <c r="P11" s="460">
        <f t="shared" si="1"/>
        <v>12973.380000000001</v>
      </c>
      <c r="Q11" s="460">
        <v>-218100.33000000002</v>
      </c>
      <c r="R11" s="460">
        <v>-856519.04999999993</v>
      </c>
      <c r="S11" s="460">
        <f t="shared" si="1"/>
        <v>0</v>
      </c>
      <c r="T11" s="367">
        <f t="shared" ref="T11:V11" si="2">SUM(T8:T10)</f>
        <v>1585260.63</v>
      </c>
      <c r="U11" s="367">
        <f t="shared" si="2"/>
        <v>29176810.479999993</v>
      </c>
      <c r="V11" s="367">
        <f t="shared" si="2"/>
        <v>208466000</v>
      </c>
      <c r="W11" s="367">
        <f t="shared" ref="W11" si="3">SUM(W8:W10)</f>
        <v>-5800000</v>
      </c>
      <c r="X11" s="461">
        <f>+U11/V11</f>
        <v>0.13995956405361062</v>
      </c>
      <c r="AC11" s="10"/>
    </row>
    <row r="12" spans="1:29" ht="3.75" customHeight="1">
      <c r="A12" s="10"/>
      <c r="B12" s="304"/>
      <c r="C12" s="365"/>
      <c r="D12" s="58"/>
      <c r="E12" s="114"/>
      <c r="F12" s="114"/>
      <c r="G12" s="114"/>
      <c r="H12" s="298"/>
      <c r="I12" s="298"/>
      <c r="J12" s="114"/>
      <c r="K12" s="298"/>
      <c r="L12" s="298"/>
      <c r="M12" s="298"/>
      <c r="N12" s="298"/>
      <c r="O12" s="298"/>
      <c r="P12" s="298"/>
      <c r="Q12" s="298"/>
      <c r="R12" s="298"/>
      <c r="S12" s="365"/>
      <c r="T12" s="365"/>
      <c r="U12" s="365"/>
      <c r="V12" s="365"/>
      <c r="W12" s="364"/>
      <c r="X12" s="369"/>
      <c r="AC12" s="10"/>
    </row>
    <row r="13" spans="1:29" ht="12.75">
      <c r="A13" s="10"/>
      <c r="B13" s="297" t="s">
        <v>132</v>
      </c>
      <c r="C13" s="58"/>
      <c r="D13" s="58"/>
      <c r="E13" s="114"/>
      <c r="F13" s="114"/>
      <c r="G13" s="114"/>
      <c r="H13" s="298"/>
      <c r="I13" s="298"/>
      <c r="J13" s="114"/>
      <c r="K13" s="298"/>
      <c r="L13" s="298"/>
      <c r="M13" s="298"/>
      <c r="N13" s="298"/>
      <c r="O13" s="298"/>
      <c r="P13" s="298"/>
      <c r="Q13" s="298"/>
      <c r="R13" s="298"/>
      <c r="S13" s="58" t="s">
        <v>133</v>
      </c>
      <c r="T13" s="58"/>
      <c r="U13" s="58"/>
      <c r="V13" s="58"/>
      <c r="W13" s="298"/>
      <c r="X13" s="301"/>
      <c r="AC13" s="10"/>
    </row>
    <row r="14" spans="1:29" ht="12.75">
      <c r="A14" s="10" t="s">
        <v>134</v>
      </c>
      <c r="B14" s="299" t="s">
        <v>135</v>
      </c>
      <c r="C14" s="58">
        <v>6617.5699999999988</v>
      </c>
      <c r="D14" s="58">
        <v>5003.5800000000008</v>
      </c>
      <c r="E14" s="114">
        <v>7207.76</v>
      </c>
      <c r="F14" s="114">
        <v>9204.9899999999961</v>
      </c>
      <c r="G14" s="114">
        <v>3975.5800000000004</v>
      </c>
      <c r="H14" s="298">
        <v>310.56</v>
      </c>
      <c r="I14" s="298">
        <v>499.15999999999997</v>
      </c>
      <c r="J14" s="114">
        <v>200.58</v>
      </c>
      <c r="K14" s="298">
        <v>433.56</v>
      </c>
      <c r="L14" s="114">
        <v>506.39</v>
      </c>
      <c r="M14" s="298">
        <v>195.21</v>
      </c>
      <c r="N14" s="298">
        <v>418</v>
      </c>
      <c r="O14" s="298">
        <v>0.85999999999999988</v>
      </c>
      <c r="P14" s="298">
        <v>-27.49</v>
      </c>
      <c r="Q14" s="298">
        <v>38.290000000000006</v>
      </c>
      <c r="R14" s="298">
        <v>29.31</v>
      </c>
      <c r="S14" s="58"/>
      <c r="T14" s="58">
        <f>SUM(H14:S14)</f>
        <v>2604.4300000000003</v>
      </c>
      <c r="U14" s="58">
        <f t="shared" ref="U14:U15" si="4">SUM(C14:G14)+T14</f>
        <v>34613.909999999996</v>
      </c>
      <c r="V14" s="58">
        <v>63000</v>
      </c>
      <c r="W14" s="298"/>
      <c r="X14" s="301">
        <f>+U14/(V14+W14)</f>
        <v>0.54942714285714278</v>
      </c>
      <c r="AC14" s="10"/>
    </row>
    <row r="15" spans="1:29" ht="12.75">
      <c r="A15" s="10"/>
      <c r="B15" s="299" t="s">
        <v>177</v>
      </c>
      <c r="C15" s="58">
        <v>0</v>
      </c>
      <c r="D15" s="58">
        <v>0</v>
      </c>
      <c r="E15" s="114">
        <v>0</v>
      </c>
      <c r="F15" s="114">
        <v>0</v>
      </c>
      <c r="G15" s="114">
        <v>0</v>
      </c>
      <c r="H15" s="298">
        <v>0</v>
      </c>
      <c r="I15" s="298">
        <v>0</v>
      </c>
      <c r="J15" s="114">
        <v>0</v>
      </c>
      <c r="K15" s="298">
        <v>0</v>
      </c>
      <c r="L15" s="114">
        <v>0</v>
      </c>
      <c r="M15" s="298">
        <v>0</v>
      </c>
      <c r="N15" s="298">
        <v>0</v>
      </c>
      <c r="O15" s="298">
        <v>0</v>
      </c>
      <c r="P15" s="298">
        <v>0</v>
      </c>
      <c r="Q15" s="298">
        <v>0</v>
      </c>
      <c r="R15" s="298">
        <v>0</v>
      </c>
      <c r="S15" s="58"/>
      <c r="T15" s="58">
        <f>SUM(H15:S15)</f>
        <v>0</v>
      </c>
      <c r="U15" s="58">
        <f t="shared" si="4"/>
        <v>0</v>
      </c>
      <c r="V15" s="58">
        <v>0</v>
      </c>
      <c r="W15" s="298"/>
      <c r="X15" s="301">
        <v>0</v>
      </c>
      <c r="AC15" s="10"/>
    </row>
    <row r="16" spans="1:29" ht="12.75">
      <c r="A16" s="10"/>
      <c r="B16" s="459" t="s">
        <v>136</v>
      </c>
      <c r="C16" s="460">
        <f>SUM(C14:C15)</f>
        <v>6617.5699999999988</v>
      </c>
      <c r="D16" s="460">
        <v>5003.5800000000008</v>
      </c>
      <c r="E16" s="370">
        <v>7207.76</v>
      </c>
      <c r="F16" s="370">
        <v>9204.9899999999961</v>
      </c>
      <c r="G16" s="370">
        <v>3975.5800000000004</v>
      </c>
      <c r="H16" s="460">
        <f t="shared" ref="H16:S16" si="5">SUM(H14:H15)</f>
        <v>310.56</v>
      </c>
      <c r="I16" s="460">
        <f>SUM(I14:I15)</f>
        <v>499.15999999999997</v>
      </c>
      <c r="J16" s="460">
        <f t="shared" si="5"/>
        <v>200.58</v>
      </c>
      <c r="K16" s="460">
        <f t="shared" si="5"/>
        <v>433.56</v>
      </c>
      <c r="L16" s="460">
        <f t="shared" si="5"/>
        <v>506.39</v>
      </c>
      <c r="M16" s="460">
        <f t="shared" si="5"/>
        <v>195.21</v>
      </c>
      <c r="N16" s="460">
        <f t="shared" si="5"/>
        <v>418</v>
      </c>
      <c r="O16" s="460">
        <v>0.85999999999999988</v>
      </c>
      <c r="P16" s="460">
        <f t="shared" si="5"/>
        <v>-27.49</v>
      </c>
      <c r="Q16" s="460">
        <v>38.290000000000006</v>
      </c>
      <c r="R16" s="460">
        <v>29.31</v>
      </c>
      <c r="S16" s="460">
        <f t="shared" si="5"/>
        <v>0</v>
      </c>
      <c r="T16" s="460">
        <f t="shared" ref="T16:V16" si="6">SUM(T14:T15)</f>
        <v>2604.4300000000003</v>
      </c>
      <c r="U16" s="460">
        <f t="shared" si="6"/>
        <v>34613.909999999996</v>
      </c>
      <c r="V16" s="367">
        <f t="shared" si="6"/>
        <v>63000</v>
      </c>
      <c r="W16" s="367">
        <f t="shared" ref="W16" si="7">SUM(W14:W15)</f>
        <v>0</v>
      </c>
      <c r="X16" s="461">
        <f>+U16/V16</f>
        <v>0.54942714285714278</v>
      </c>
      <c r="AC16" s="10"/>
    </row>
    <row r="17" spans="1:29" ht="5.0999999999999996" customHeight="1">
      <c r="A17" s="10"/>
      <c r="B17" s="305"/>
      <c r="C17" s="58"/>
      <c r="D17" s="58"/>
      <c r="E17" s="114"/>
      <c r="F17" s="114"/>
      <c r="G17" s="114"/>
      <c r="H17" s="298"/>
      <c r="I17" s="298"/>
      <c r="J17" s="114"/>
      <c r="K17" s="298"/>
      <c r="L17" s="298"/>
      <c r="M17" s="298"/>
      <c r="N17" s="298"/>
      <c r="O17" s="298"/>
      <c r="P17" s="298"/>
      <c r="Q17" s="298"/>
      <c r="R17" s="298"/>
      <c r="S17" s="365"/>
      <c r="T17" s="58"/>
      <c r="U17" s="58"/>
      <c r="V17" s="58"/>
      <c r="W17" s="298"/>
      <c r="X17" s="301"/>
      <c r="AC17" s="10"/>
    </row>
    <row r="18" spans="1:29" ht="12.75">
      <c r="A18" s="10"/>
      <c r="B18" s="305" t="s">
        <v>137</v>
      </c>
      <c r="C18" s="58"/>
      <c r="D18" s="58"/>
      <c r="E18" s="114"/>
      <c r="F18" s="114"/>
      <c r="G18" s="114"/>
      <c r="H18" s="298"/>
      <c r="I18" s="298"/>
      <c r="J18" s="114"/>
      <c r="K18" s="298"/>
      <c r="L18" s="298"/>
      <c r="M18" s="298"/>
      <c r="N18" s="298"/>
      <c r="O18" s="298"/>
      <c r="P18" s="298"/>
      <c r="Q18" s="298"/>
      <c r="R18" s="298"/>
      <c r="S18" s="58"/>
      <c r="T18" s="58"/>
      <c r="U18" s="58"/>
      <c r="V18" s="58"/>
      <c r="W18" s="562"/>
      <c r="X18" s="301"/>
      <c r="AC18" s="10"/>
    </row>
    <row r="19" spans="1:29" ht="12.75">
      <c r="A19" s="10"/>
      <c r="B19" s="299" t="s">
        <v>138</v>
      </c>
      <c r="C19" s="58">
        <v>117660.87</v>
      </c>
      <c r="D19" s="58">
        <v>157821.19000000003</v>
      </c>
      <c r="E19" s="114">
        <v>29963.95</v>
      </c>
      <c r="F19" s="114">
        <v>3869.24</v>
      </c>
      <c r="G19" s="114">
        <v>3553.9199999999996</v>
      </c>
      <c r="H19" s="298">
        <v>196.14</v>
      </c>
      <c r="I19" s="298">
        <v>976.26</v>
      </c>
      <c r="J19" s="114">
        <v>-384.6</v>
      </c>
      <c r="K19" s="298">
        <v>1701.24</v>
      </c>
      <c r="L19" s="114">
        <v>204.07</v>
      </c>
      <c r="M19" s="298">
        <v>-780</v>
      </c>
      <c r="N19" s="298">
        <v>759</v>
      </c>
      <c r="O19" s="298">
        <v>328.21</v>
      </c>
      <c r="P19" s="298">
        <v>346.3</v>
      </c>
      <c r="Q19" s="298">
        <v>-73.22</v>
      </c>
      <c r="R19" s="298">
        <v>544.27</v>
      </c>
      <c r="S19" s="58"/>
      <c r="T19" s="58">
        <f>SUM(H19:S19)</f>
        <v>3817.6700000000005</v>
      </c>
      <c r="U19" s="58">
        <f t="shared" ref="U19:U20" si="8">SUM(C19:G19)+T19</f>
        <v>316686.84000000003</v>
      </c>
      <c r="V19" s="58">
        <v>6000000</v>
      </c>
      <c r="W19" s="114"/>
      <c r="X19" s="306">
        <f>+U19/V19</f>
        <v>5.2781140000000004E-2</v>
      </c>
      <c r="AC19" s="10"/>
    </row>
    <row r="20" spans="1:29" ht="12.75">
      <c r="A20" s="10" t="s">
        <v>139</v>
      </c>
      <c r="B20" s="299" t="s">
        <v>140</v>
      </c>
      <c r="C20" s="58">
        <v>978544.03</v>
      </c>
      <c r="D20" s="58">
        <v>1300087.8900000006</v>
      </c>
      <c r="E20" s="114">
        <v>2427266.1400000015</v>
      </c>
      <c r="F20" s="114">
        <v>1995847.8799999966</v>
      </c>
      <c r="G20" s="114">
        <v>4292881.6200000094</v>
      </c>
      <c r="H20" s="298">
        <v>38244.42</v>
      </c>
      <c r="I20" s="298">
        <v>-2436.15</v>
      </c>
      <c r="J20" s="114">
        <v>-465.30999999999995</v>
      </c>
      <c r="K20" s="298">
        <v>-11826.89</v>
      </c>
      <c r="L20" s="114">
        <v>1488.46</v>
      </c>
      <c r="M20" s="298">
        <v>1921.51</v>
      </c>
      <c r="N20" s="298">
        <v>2515</v>
      </c>
      <c r="O20" s="298">
        <v>-7167.75</v>
      </c>
      <c r="P20" s="298">
        <v>1154.0600000000002</v>
      </c>
      <c r="Q20" s="298">
        <v>-72955.460000000006</v>
      </c>
      <c r="R20" s="298">
        <v>41357.409999999996</v>
      </c>
      <c r="S20" s="114"/>
      <c r="T20" s="214">
        <f>SUM(H20:S20)</f>
        <v>-8170.7000000000116</v>
      </c>
      <c r="U20" s="58">
        <f t="shared" si="8"/>
        <v>10986456.860000011</v>
      </c>
      <c r="V20" s="108">
        <v>12931000</v>
      </c>
      <c r="W20" s="8"/>
      <c r="X20" s="306">
        <f>+U20/V20</f>
        <v>0.84962159616425725</v>
      </c>
      <c r="AC20" s="10"/>
    </row>
    <row r="21" spans="1:29" ht="12.75">
      <c r="A21" s="10"/>
      <c r="B21" s="459" t="s">
        <v>141</v>
      </c>
      <c r="C21" s="460">
        <f>SUM(C19:C20)</f>
        <v>1096204.8999999999</v>
      </c>
      <c r="D21" s="460">
        <v>1457909.0800000005</v>
      </c>
      <c r="E21" s="370">
        <v>2457230.0900000017</v>
      </c>
      <c r="F21" s="370">
        <v>1999717.1199999966</v>
      </c>
      <c r="G21" s="370">
        <v>4296435.5400000094</v>
      </c>
      <c r="H21" s="460">
        <f>H20+H19</f>
        <v>38440.559999999998</v>
      </c>
      <c r="I21" s="460">
        <f>I20+I19</f>
        <v>-1459.89</v>
      </c>
      <c r="J21" s="460">
        <f>J20+J19</f>
        <v>-849.91</v>
      </c>
      <c r="K21" s="460">
        <f t="shared" ref="K21:S21" si="9">K20+K19</f>
        <v>-10125.65</v>
      </c>
      <c r="L21" s="460">
        <f t="shared" si="9"/>
        <v>1692.53</v>
      </c>
      <c r="M21" s="460">
        <f t="shared" si="9"/>
        <v>1141.51</v>
      </c>
      <c r="N21" s="460">
        <f t="shared" si="9"/>
        <v>3274</v>
      </c>
      <c r="O21" s="460">
        <v>-6839.54</v>
      </c>
      <c r="P21" s="460">
        <f>P20+P19</f>
        <v>1500.3600000000001</v>
      </c>
      <c r="Q21" s="460">
        <v>-73028.680000000008</v>
      </c>
      <c r="R21" s="460">
        <v>41901.679999999993</v>
      </c>
      <c r="S21" s="460">
        <f t="shared" si="9"/>
        <v>0</v>
      </c>
      <c r="T21" s="460">
        <f>T20+T19</f>
        <v>-4353.0300000000116</v>
      </c>
      <c r="U21" s="460">
        <f>U20+U19</f>
        <v>11303143.70000001</v>
      </c>
      <c r="V21" s="367">
        <f>V20+V19</f>
        <v>18931000</v>
      </c>
      <c r="W21" s="367">
        <f>W20+W19</f>
        <v>0</v>
      </c>
      <c r="X21" s="461">
        <f>+U21/V21</f>
        <v>0.59707060905393328</v>
      </c>
      <c r="AC21" s="10"/>
    </row>
    <row r="22" spans="1:29" ht="3" customHeight="1">
      <c r="A22" s="10"/>
      <c r="B22" s="299"/>
      <c r="C22" s="58"/>
      <c r="D22" s="58"/>
      <c r="E22" s="114"/>
      <c r="F22" s="114"/>
      <c r="G22" s="114"/>
      <c r="H22" s="298"/>
      <c r="I22" s="298"/>
      <c r="J22" s="58"/>
      <c r="K22" s="298"/>
      <c r="L22" s="298"/>
      <c r="M22" s="298"/>
      <c r="N22" s="298"/>
      <c r="O22" s="307"/>
      <c r="P22" s="298"/>
      <c r="Q22" s="298"/>
      <c r="R22" s="298"/>
      <c r="S22" s="365"/>
      <c r="T22" s="58"/>
      <c r="U22" s="58">
        <v>0</v>
      </c>
      <c r="V22" s="106"/>
      <c r="W22" s="300"/>
      <c r="X22" s="308"/>
      <c r="AC22" s="10"/>
    </row>
    <row r="23" spans="1:29" ht="12.75">
      <c r="A23" s="10"/>
      <c r="B23" s="297" t="s">
        <v>142</v>
      </c>
      <c r="C23" s="58"/>
      <c r="D23" s="58"/>
      <c r="E23" s="114"/>
      <c r="F23" s="114"/>
      <c r="G23" s="114"/>
      <c r="H23" s="298"/>
      <c r="I23" s="298"/>
      <c r="J23" s="58"/>
      <c r="K23" s="298"/>
      <c r="L23" s="298"/>
      <c r="M23" s="298"/>
      <c r="N23" s="298"/>
      <c r="O23" s="298"/>
      <c r="P23" s="298"/>
      <c r="Q23" s="298"/>
      <c r="R23" s="298"/>
      <c r="S23" s="58"/>
      <c r="T23" s="58"/>
      <c r="U23" s="58"/>
      <c r="V23" s="58"/>
      <c r="W23" s="298"/>
      <c r="X23" s="301"/>
      <c r="AC23" s="10"/>
    </row>
    <row r="24" spans="1:29" ht="12.75">
      <c r="A24" s="10" t="s">
        <v>143</v>
      </c>
      <c r="B24" s="299" t="s">
        <v>144</v>
      </c>
      <c r="C24" s="58">
        <v>2289175.92</v>
      </c>
      <c r="D24" s="58">
        <v>1630516.61</v>
      </c>
      <c r="E24" s="114">
        <v>1289308.3600000017</v>
      </c>
      <c r="F24" s="114">
        <v>1504617.4</v>
      </c>
      <c r="G24" s="114">
        <v>1447070.5199999993</v>
      </c>
      <c r="H24" s="298">
        <v>93065.69</v>
      </c>
      <c r="I24" s="298">
        <v>95989.680000000008</v>
      </c>
      <c r="J24" s="114">
        <v>-154245.86000000002</v>
      </c>
      <c r="K24" s="298">
        <v>20124.560000000001</v>
      </c>
      <c r="L24" s="114">
        <v>1085.8799999999999</v>
      </c>
      <c r="M24" s="298">
        <v>-1704.15</v>
      </c>
      <c r="N24" s="298">
        <v>8281</v>
      </c>
      <c r="O24" s="298">
        <v>-11458.91</v>
      </c>
      <c r="P24" s="298">
        <v>6014.34</v>
      </c>
      <c r="Q24" s="298">
        <v>-34450.880000000005</v>
      </c>
      <c r="R24" s="298">
        <v>5397.3</v>
      </c>
      <c r="S24" s="58"/>
      <c r="T24" s="58">
        <f>SUM(H24:S24)</f>
        <v>28098.649999999961</v>
      </c>
      <c r="U24" s="58">
        <f t="shared" ref="U24:U25" si="10">SUM(C24:G24)+T24</f>
        <v>8188787.4600000028</v>
      </c>
      <c r="V24" s="58">
        <v>20446000</v>
      </c>
      <c r="W24" s="298"/>
      <c r="X24" s="301">
        <f>+(U24+'Incentives 2018-22'!T7)/(V24+W24)</f>
        <v>0.45997345984544669</v>
      </c>
      <c r="AC24" s="10"/>
    </row>
    <row r="25" spans="1:29" ht="12.75">
      <c r="A25" s="10" t="s">
        <v>145</v>
      </c>
      <c r="B25" s="299" t="s">
        <v>146</v>
      </c>
      <c r="C25" s="58">
        <v>612928.11</v>
      </c>
      <c r="D25" s="58">
        <v>362337.58999999997</v>
      </c>
      <c r="E25" s="114">
        <v>400450.3000000001</v>
      </c>
      <c r="F25" s="114">
        <v>4571757.9600000009</v>
      </c>
      <c r="G25" s="114">
        <v>2228628.4799999986</v>
      </c>
      <c r="H25" s="298">
        <v>73281.549999999988</v>
      </c>
      <c r="I25" s="298">
        <v>980826.6</v>
      </c>
      <c r="J25" s="114">
        <v>-267788.95999999996</v>
      </c>
      <c r="K25" s="298">
        <v>-20080.38</v>
      </c>
      <c r="L25" s="114">
        <v>59870.28</v>
      </c>
      <c r="M25" s="298">
        <v>106456.75</v>
      </c>
      <c r="N25" s="298">
        <v>6623</v>
      </c>
      <c r="O25" s="298">
        <v>-67404.090000000011</v>
      </c>
      <c r="P25" s="298">
        <v>162869.43000000002</v>
      </c>
      <c r="Q25" s="298">
        <v>-373296.77</v>
      </c>
      <c r="R25" s="298">
        <v>-572294.80000000005</v>
      </c>
      <c r="S25" s="58"/>
      <c r="T25" s="58">
        <f>SUM(H25:S25)</f>
        <v>89062.609999999986</v>
      </c>
      <c r="U25" s="58">
        <f t="shared" si="10"/>
        <v>8265165.0499999998</v>
      </c>
      <c r="V25" s="107">
        <v>7230000</v>
      </c>
      <c r="W25" s="309"/>
      <c r="X25" s="301">
        <f>+U25/(V25+W25)</f>
        <v>1.1431763554633472</v>
      </c>
      <c r="AC25" s="10"/>
    </row>
    <row r="26" spans="1:29" ht="12.75">
      <c r="A26" s="10"/>
      <c r="B26" s="459" t="s">
        <v>149</v>
      </c>
      <c r="C26" s="460">
        <f>SUM(C24:C25)</f>
        <v>2902104.03</v>
      </c>
      <c r="D26" s="460">
        <v>1992854.2000000002</v>
      </c>
      <c r="E26" s="370">
        <v>1689758.6600000018</v>
      </c>
      <c r="F26" s="370">
        <v>6076375.3600000013</v>
      </c>
      <c r="G26" s="370">
        <v>3675698.9999999981</v>
      </c>
      <c r="H26" s="460">
        <f t="shared" ref="H26:S26" si="11">SUM(H24:H25)</f>
        <v>166347.24</v>
      </c>
      <c r="I26" s="460">
        <f>SUM(I24:I25)</f>
        <v>1076816.28</v>
      </c>
      <c r="J26" s="460">
        <f t="shared" si="11"/>
        <v>-422034.81999999995</v>
      </c>
      <c r="K26" s="460">
        <f t="shared" si="11"/>
        <v>44.180000000000291</v>
      </c>
      <c r="L26" s="460">
        <f t="shared" si="11"/>
        <v>60956.159999999996</v>
      </c>
      <c r="M26" s="460">
        <f t="shared" si="11"/>
        <v>104752.6</v>
      </c>
      <c r="N26" s="460">
        <f t="shared" si="11"/>
        <v>14904</v>
      </c>
      <c r="O26" s="460">
        <v>-78863.000000000015</v>
      </c>
      <c r="P26" s="460">
        <f>SUM(P24:P25)</f>
        <v>168883.77000000002</v>
      </c>
      <c r="Q26" s="460">
        <v>-407747.65</v>
      </c>
      <c r="R26" s="460">
        <v>-566897.5</v>
      </c>
      <c r="S26" s="460">
        <f t="shared" si="11"/>
        <v>0</v>
      </c>
      <c r="T26" s="460">
        <f t="shared" ref="T26:V26" si="12">SUM(T24:T25)</f>
        <v>117161.25999999995</v>
      </c>
      <c r="U26" s="460">
        <f t="shared" si="12"/>
        <v>16453952.510000002</v>
      </c>
      <c r="V26" s="367">
        <f t="shared" si="12"/>
        <v>27676000</v>
      </c>
      <c r="W26" s="460">
        <f t="shared" ref="W26" si="13">SUM(W24:W25)</f>
        <v>0</v>
      </c>
      <c r="X26" s="461">
        <f>+U26/V26</f>
        <v>0.59452061388929045</v>
      </c>
      <c r="AC26" s="10"/>
    </row>
    <row r="27" spans="1:29" ht="3" customHeight="1">
      <c r="A27" s="10"/>
      <c r="B27" s="299"/>
      <c r="C27" s="58"/>
      <c r="D27" s="58"/>
      <c r="E27" s="114"/>
      <c r="F27" s="114"/>
      <c r="G27" s="114"/>
      <c r="H27" s="298"/>
      <c r="I27" s="298"/>
      <c r="J27" s="58"/>
      <c r="K27" s="298"/>
      <c r="L27" s="298"/>
      <c r="M27" s="298"/>
      <c r="N27" s="298"/>
      <c r="O27" s="298"/>
      <c r="P27" s="298"/>
      <c r="Q27" s="298"/>
      <c r="R27" s="298"/>
      <c r="S27" s="365"/>
      <c r="T27" s="58"/>
      <c r="U27" s="58"/>
      <c r="V27" s="58"/>
      <c r="W27" s="298"/>
      <c r="X27" s="301"/>
      <c r="AC27" s="10"/>
    </row>
    <row r="28" spans="1:29" ht="12.75">
      <c r="A28" s="10"/>
      <c r="B28" s="310" t="s">
        <v>150</v>
      </c>
      <c r="C28" s="58"/>
      <c r="D28" s="58"/>
      <c r="E28" s="114"/>
      <c r="F28" s="114"/>
      <c r="G28" s="114"/>
      <c r="H28" s="298"/>
      <c r="I28" s="298"/>
      <c r="J28" s="58"/>
      <c r="K28" s="298"/>
      <c r="L28" s="298"/>
      <c r="M28" s="298"/>
      <c r="N28" s="298"/>
      <c r="O28" s="298"/>
      <c r="P28" s="298"/>
      <c r="Q28" s="298"/>
      <c r="R28" s="298"/>
      <c r="S28" s="58"/>
      <c r="T28" s="58"/>
      <c r="U28" s="58"/>
      <c r="V28" s="58"/>
      <c r="W28" s="298"/>
      <c r="X28" s="301"/>
      <c r="AC28" s="10"/>
    </row>
    <row r="29" spans="1:29" ht="13.5">
      <c r="A29" s="10" t="s">
        <v>151</v>
      </c>
      <c r="B29" s="299" t="s">
        <v>178</v>
      </c>
      <c r="C29" s="58">
        <v>531947.31000000006</v>
      </c>
      <c r="D29" s="58">
        <v>823052.80999999994</v>
      </c>
      <c r="E29" s="114">
        <v>389166.29</v>
      </c>
      <c r="F29" s="114">
        <v>60483.670000000006</v>
      </c>
      <c r="G29" s="114">
        <v>29346.12</v>
      </c>
      <c r="H29" s="298">
        <v>2403.38</v>
      </c>
      <c r="I29" s="298">
        <v>3000.8999999999996</v>
      </c>
      <c r="J29" s="114">
        <v>-900.54</v>
      </c>
      <c r="K29" s="298">
        <v>2008.81</v>
      </c>
      <c r="L29" s="114">
        <v>2051.85</v>
      </c>
      <c r="M29" s="298">
        <v>1376.33</v>
      </c>
      <c r="N29" s="298">
        <v>1781</v>
      </c>
      <c r="O29" s="298">
        <v>0</v>
      </c>
      <c r="P29" s="298">
        <v>0</v>
      </c>
      <c r="Q29" s="298">
        <v>0</v>
      </c>
      <c r="R29" s="298">
        <v>0</v>
      </c>
      <c r="S29" s="58"/>
      <c r="T29" s="58">
        <f>SUM(H29:S29)</f>
        <v>11721.73</v>
      </c>
      <c r="U29" s="58">
        <f t="shared" ref="U29:U31" si="14">SUM(C29:G29)+T29</f>
        <v>1845717.9300000002</v>
      </c>
      <c r="V29" s="58">
        <v>2137000</v>
      </c>
      <c r="W29" s="298">
        <v>-4200000</v>
      </c>
      <c r="X29" s="301">
        <f>+(U29+'Incentives 2018-22'!T13)/V29</f>
        <v>0.98079778193729528</v>
      </c>
      <c r="AC29" s="10"/>
    </row>
    <row r="30" spans="1:29" ht="12.75">
      <c r="A30" s="10"/>
      <c r="B30" s="299" t="s">
        <v>179</v>
      </c>
      <c r="C30" s="58">
        <v>402118.98000000004</v>
      </c>
      <c r="D30" s="58">
        <v>318507.14000000007</v>
      </c>
      <c r="E30" s="114">
        <v>305369.55000000016</v>
      </c>
      <c r="F30" s="114">
        <v>44369.59</v>
      </c>
      <c r="G30" s="114">
        <v>15123.110000000002</v>
      </c>
      <c r="H30" s="298">
        <v>1585.9299999999998</v>
      </c>
      <c r="I30" s="298">
        <v>2242.06</v>
      </c>
      <c r="J30" s="114">
        <v>969.2</v>
      </c>
      <c r="K30" s="298">
        <v>1919.2</v>
      </c>
      <c r="L30" s="114">
        <v>2505.6499999999996</v>
      </c>
      <c r="M30" s="298">
        <v>380.68</v>
      </c>
      <c r="N30" s="298">
        <v>1980</v>
      </c>
      <c r="O30" s="298">
        <v>7.8500000000000014</v>
      </c>
      <c r="P30" s="298">
        <v>-247.5</v>
      </c>
      <c r="Q30" s="298">
        <v>344.65</v>
      </c>
      <c r="R30" s="298">
        <v>263.83</v>
      </c>
      <c r="S30" s="58"/>
      <c r="T30" s="58">
        <f>SUM(H30:S30)</f>
        <v>11951.55</v>
      </c>
      <c r="U30" s="58">
        <f t="shared" si="14"/>
        <v>1097439.9200000004</v>
      </c>
      <c r="V30" s="58">
        <v>1813000</v>
      </c>
      <c r="W30" s="298"/>
      <c r="X30" s="301">
        <f>+(U30+'Incentives 2018-22'!T11)/V30</f>
        <v>0.86117918367346957</v>
      </c>
      <c r="AC30" s="10"/>
    </row>
    <row r="31" spans="1:29" ht="12.75">
      <c r="A31" s="151" t="s">
        <v>180</v>
      </c>
      <c r="B31" s="299" t="s">
        <v>379</v>
      </c>
      <c r="C31" s="58">
        <v>0</v>
      </c>
      <c r="D31" s="58">
        <v>108599.27</v>
      </c>
      <c r="E31" s="114">
        <v>216695.41999999998</v>
      </c>
      <c r="F31" s="114">
        <v>158568.12000000002</v>
      </c>
      <c r="G31" s="114">
        <v>0</v>
      </c>
      <c r="H31" s="298">
        <v>0</v>
      </c>
      <c r="I31" s="298">
        <v>0</v>
      </c>
      <c r="J31" s="114">
        <v>0</v>
      </c>
      <c r="K31" s="298">
        <v>0</v>
      </c>
      <c r="L31" s="114">
        <v>0</v>
      </c>
      <c r="M31" s="298">
        <v>0</v>
      </c>
      <c r="N31" s="298">
        <v>0</v>
      </c>
      <c r="O31" s="298">
        <v>0</v>
      </c>
      <c r="P31" s="298">
        <v>0</v>
      </c>
      <c r="Q31" s="298">
        <v>0</v>
      </c>
      <c r="R31" s="298">
        <v>0</v>
      </c>
      <c r="S31" s="58"/>
      <c r="T31" s="58">
        <f>SUM(H31:S31)</f>
        <v>0</v>
      </c>
      <c r="U31" s="58">
        <f t="shared" si="14"/>
        <v>483862.81000000006</v>
      </c>
      <c r="V31" s="58">
        <v>1000000</v>
      </c>
      <c r="W31" s="298"/>
      <c r="X31" s="301">
        <v>0</v>
      </c>
      <c r="AC31" s="10"/>
    </row>
    <row r="32" spans="1:29" ht="12.75">
      <c r="A32" s="10"/>
      <c r="B32" s="459" t="s">
        <v>153</v>
      </c>
      <c r="C32" s="367">
        <f>SUM(C29:C31)</f>
        <v>934066.29</v>
      </c>
      <c r="D32" s="367">
        <v>1250159.22</v>
      </c>
      <c r="E32" s="368">
        <v>911231.26</v>
      </c>
      <c r="F32" s="368">
        <v>263421.38</v>
      </c>
      <c r="G32" s="368">
        <v>44469.23</v>
      </c>
      <c r="H32" s="460">
        <f>SUM(H29:H31)</f>
        <v>3989.31</v>
      </c>
      <c r="I32" s="367">
        <f>SUM(I29:I31)</f>
        <v>5242.9599999999991</v>
      </c>
      <c r="J32" s="367">
        <f t="shared" ref="J32:S32" si="15">SUM(J29:J31)</f>
        <v>68.660000000000082</v>
      </c>
      <c r="K32" s="367">
        <f t="shared" si="15"/>
        <v>3928.01</v>
      </c>
      <c r="L32" s="367">
        <f t="shared" si="15"/>
        <v>4557.5</v>
      </c>
      <c r="M32" s="367">
        <f t="shared" si="15"/>
        <v>1757.01</v>
      </c>
      <c r="N32" s="367">
        <f t="shared" si="15"/>
        <v>3761</v>
      </c>
      <c r="O32" s="367">
        <v>7.8500000000000014</v>
      </c>
      <c r="P32" s="367">
        <f t="shared" si="15"/>
        <v>-247.5</v>
      </c>
      <c r="Q32" s="367">
        <v>344.65</v>
      </c>
      <c r="R32" s="367">
        <v>263.83</v>
      </c>
      <c r="S32" s="367">
        <f t="shared" si="15"/>
        <v>0</v>
      </c>
      <c r="T32" s="367">
        <f t="shared" ref="T32:V32" si="16">SUM(T29:T31)</f>
        <v>23673.279999999999</v>
      </c>
      <c r="U32" s="367">
        <f t="shared" si="16"/>
        <v>3427020.6600000006</v>
      </c>
      <c r="V32" s="367">
        <f t="shared" si="16"/>
        <v>4950000</v>
      </c>
      <c r="W32" s="460">
        <f t="shared" ref="W32" si="17">SUM(W29:W31)</f>
        <v>-4200000</v>
      </c>
      <c r="X32" s="461">
        <f>+U32/V32</f>
        <v>0.69232740606060617</v>
      </c>
      <c r="AC32" s="10"/>
    </row>
    <row r="33" spans="1:29" ht="3" customHeight="1">
      <c r="A33" s="10"/>
      <c r="B33" s="299"/>
      <c r="C33" s="58"/>
      <c r="D33" s="58"/>
      <c r="E33" s="114"/>
      <c r="F33" s="114"/>
      <c r="G33" s="114"/>
      <c r="H33" s="298"/>
      <c r="I33" s="298"/>
      <c r="J33" s="58"/>
      <c r="K33" s="298"/>
      <c r="L33" s="298"/>
      <c r="M33" s="298"/>
      <c r="N33" s="298"/>
      <c r="O33" s="298"/>
      <c r="P33" s="298"/>
      <c r="Q33" s="298"/>
      <c r="R33" s="298"/>
      <c r="S33" s="365"/>
      <c r="T33" s="58"/>
      <c r="U33" s="58"/>
      <c r="V33" s="58"/>
      <c r="W33" s="298"/>
      <c r="X33" s="301"/>
      <c r="AC33" s="10"/>
    </row>
    <row r="34" spans="1:29" ht="12.75" customHeight="1">
      <c r="A34" s="10"/>
      <c r="B34" s="305" t="s">
        <v>154</v>
      </c>
      <c r="C34" s="58"/>
      <c r="D34" s="58"/>
      <c r="E34" s="114"/>
      <c r="F34" s="114"/>
      <c r="G34" s="114"/>
      <c r="H34" s="298"/>
      <c r="I34" s="298"/>
      <c r="J34" s="58"/>
      <c r="K34" s="298"/>
      <c r="L34" s="298"/>
      <c r="M34" s="298"/>
      <c r="N34" s="298"/>
      <c r="O34" s="298"/>
      <c r="P34" s="298"/>
      <c r="Q34" s="298"/>
      <c r="R34" s="298"/>
      <c r="S34" s="58"/>
      <c r="T34" s="58"/>
      <c r="U34" s="58"/>
      <c r="V34" s="58"/>
      <c r="W34" s="298"/>
      <c r="X34" s="301"/>
      <c r="AC34" s="10"/>
    </row>
    <row r="35" spans="1:29" ht="12.75">
      <c r="A35" s="151" t="s">
        <v>155</v>
      </c>
      <c r="B35" s="299" t="s">
        <v>181</v>
      </c>
      <c r="C35" s="58">
        <v>2117477.4800000004</v>
      </c>
      <c r="D35" s="58">
        <v>685416.36999999953</v>
      </c>
      <c r="E35" s="114">
        <v>169207.97</v>
      </c>
      <c r="F35" s="114">
        <v>560522.93999999959</v>
      </c>
      <c r="G35" s="114">
        <v>2719996.9000000018</v>
      </c>
      <c r="H35" s="298">
        <v>76482.589999999982</v>
      </c>
      <c r="I35" s="298">
        <v>21450.490000000005</v>
      </c>
      <c r="J35" s="114">
        <v>7642.4400000000005</v>
      </c>
      <c r="K35" s="298">
        <v>43420.200000000012</v>
      </c>
      <c r="L35" s="114">
        <v>-3305.0399999999995</v>
      </c>
      <c r="M35" s="298">
        <v>-1421.8100000000004</v>
      </c>
      <c r="N35" s="298">
        <v>13552</v>
      </c>
      <c r="O35" s="298">
        <v>-89977.659999999989</v>
      </c>
      <c r="P35" s="298">
        <v>13974.380000000001</v>
      </c>
      <c r="Q35" s="298">
        <v>-71223.520000000004</v>
      </c>
      <c r="R35" s="298">
        <v>9902.1500000000015</v>
      </c>
      <c r="S35" s="58"/>
      <c r="T35" s="58">
        <f>SUM(H35:S35)</f>
        <v>20496.220000000008</v>
      </c>
      <c r="U35" s="58">
        <f t="shared" ref="U35:U36" si="18">SUM(C35:G35)+T35</f>
        <v>6273117.8800000018</v>
      </c>
      <c r="V35" s="58">
        <v>12221000</v>
      </c>
      <c r="W35" s="298"/>
      <c r="X35" s="301">
        <f>+U35/V35</f>
        <v>0.51330642991571895</v>
      </c>
      <c r="AC35" s="10"/>
    </row>
    <row r="36" spans="1:29" ht="12.75">
      <c r="A36" s="151"/>
      <c r="B36" s="299" t="s">
        <v>157</v>
      </c>
      <c r="C36" s="58">
        <v>59671.640000000014</v>
      </c>
      <c r="D36" s="58">
        <v>68344.75999999998</v>
      </c>
      <c r="E36" s="114">
        <v>11582.87000000001</v>
      </c>
      <c r="F36" s="114">
        <v>250359.33000000031</v>
      </c>
      <c r="G36" s="114">
        <v>81023.349999999904</v>
      </c>
      <c r="H36" s="298">
        <v>767.14</v>
      </c>
      <c r="I36" s="298">
        <v>7916.99</v>
      </c>
      <c r="J36" s="114">
        <v>-5351.77</v>
      </c>
      <c r="K36" s="298">
        <v>15093.41</v>
      </c>
      <c r="L36" s="114">
        <v>-2747.78</v>
      </c>
      <c r="M36" s="298">
        <v>-3469.75</v>
      </c>
      <c r="N36" s="298">
        <v>4830</v>
      </c>
      <c r="O36" s="298">
        <v>2558.65</v>
      </c>
      <c r="P36" s="298">
        <v>4815.66</v>
      </c>
      <c r="Q36" s="298">
        <v>-22135.25</v>
      </c>
      <c r="R36" s="298">
        <v>3958.87</v>
      </c>
      <c r="S36" s="58"/>
      <c r="T36" s="58">
        <f>SUM(H36:S36)</f>
        <v>6236.1699999999992</v>
      </c>
      <c r="U36" s="58">
        <f t="shared" si="18"/>
        <v>477218.12000000023</v>
      </c>
      <c r="V36" s="58">
        <v>1350000</v>
      </c>
      <c r="W36" s="298"/>
      <c r="X36" s="301">
        <f>+U36/V36</f>
        <v>0.3534949037037039</v>
      </c>
      <c r="AC36" s="10"/>
    </row>
    <row r="37" spans="1:29" ht="12.75">
      <c r="A37" s="10"/>
      <c r="B37" s="459" t="s">
        <v>158</v>
      </c>
      <c r="C37" s="460">
        <f>SUM(C35:C36)</f>
        <v>2177149.1200000006</v>
      </c>
      <c r="D37" s="460">
        <v>753761.12999999954</v>
      </c>
      <c r="E37" s="370">
        <v>180790.84000000003</v>
      </c>
      <c r="F37" s="370">
        <v>810882.2699999999</v>
      </c>
      <c r="G37" s="370">
        <v>2801020.2500000019</v>
      </c>
      <c r="H37" s="460">
        <f>SUM(H35:H36)</f>
        <v>77249.729999999981</v>
      </c>
      <c r="I37" s="460">
        <f>SUM(I35:I36)</f>
        <v>29367.480000000003</v>
      </c>
      <c r="J37" s="460">
        <f>SUM(J35:J36)</f>
        <v>2290.67</v>
      </c>
      <c r="K37" s="460">
        <f t="shared" ref="K37:S37" si="19">SUM(K35:K36)</f>
        <v>58513.610000000015</v>
      </c>
      <c r="L37" s="460">
        <f t="shared" si="19"/>
        <v>-6052.82</v>
      </c>
      <c r="M37" s="460">
        <f t="shared" si="19"/>
        <v>-4891.5600000000004</v>
      </c>
      <c r="N37" s="460">
        <f t="shared" si="19"/>
        <v>18382</v>
      </c>
      <c r="O37" s="460">
        <v>-87419.01</v>
      </c>
      <c r="P37" s="460">
        <f t="shared" si="19"/>
        <v>18790.04</v>
      </c>
      <c r="Q37" s="460">
        <v>-93358.77</v>
      </c>
      <c r="R37" s="460">
        <v>13861.02</v>
      </c>
      <c r="S37" s="460">
        <f t="shared" si="19"/>
        <v>0</v>
      </c>
      <c r="T37" s="460">
        <f>SUM(T35:T36)</f>
        <v>26732.390000000007</v>
      </c>
      <c r="U37" s="460">
        <f>SUM(U35:U36)</f>
        <v>6750336.0000000019</v>
      </c>
      <c r="V37" s="367">
        <f>SUM(V35:V36)</f>
        <v>13571000</v>
      </c>
      <c r="W37" s="460">
        <f>SUM(W35:W36)</f>
        <v>0</v>
      </c>
      <c r="X37" s="461">
        <f>+U37/V37</f>
        <v>0.49740888659641896</v>
      </c>
      <c r="AC37" s="10"/>
    </row>
    <row r="38" spans="1:29" ht="0.95" customHeight="1">
      <c r="A38" s="10"/>
      <c r="B38" s="299"/>
      <c r="C38" s="58"/>
      <c r="D38" s="58"/>
      <c r="E38" s="114"/>
      <c r="F38" s="114"/>
      <c r="G38" s="114"/>
      <c r="H38" s="298"/>
      <c r="I38" s="298"/>
      <c r="J38" s="58"/>
      <c r="K38" s="298"/>
      <c r="L38" s="298"/>
      <c r="M38" s="298"/>
      <c r="N38" s="298"/>
      <c r="O38" s="298"/>
      <c r="P38" s="298"/>
      <c r="Q38" s="298"/>
      <c r="R38" s="298"/>
      <c r="S38" s="365"/>
      <c r="T38" s="58"/>
      <c r="U38" s="58"/>
      <c r="V38" s="106"/>
      <c r="W38" s="300"/>
      <c r="X38" s="308"/>
      <c r="AC38" s="10"/>
    </row>
    <row r="39" spans="1:29" ht="25.5" customHeight="1">
      <c r="A39" s="10"/>
      <c r="B39" s="297" t="s">
        <v>159</v>
      </c>
      <c r="C39" s="58"/>
      <c r="D39" s="58"/>
      <c r="E39" s="114"/>
      <c r="F39" s="114"/>
      <c r="G39" s="114"/>
      <c r="H39" s="298"/>
      <c r="I39" s="298"/>
      <c r="J39" s="58"/>
      <c r="K39" s="298"/>
      <c r="L39" s="298"/>
      <c r="M39" s="298"/>
      <c r="N39" s="298"/>
      <c r="O39" s="298"/>
      <c r="P39" s="298"/>
      <c r="Q39" s="298"/>
      <c r="R39" s="298"/>
      <c r="S39" s="58"/>
      <c r="T39" s="58"/>
      <c r="U39" s="58"/>
      <c r="V39" s="58"/>
      <c r="W39" s="298"/>
      <c r="X39" s="301"/>
      <c r="AC39" s="10"/>
    </row>
    <row r="40" spans="1:29" ht="12.75">
      <c r="A40" s="10" t="s">
        <v>160</v>
      </c>
      <c r="B40" s="299" t="s">
        <v>161</v>
      </c>
      <c r="C40" s="58">
        <v>828689.35</v>
      </c>
      <c r="D40" s="58">
        <v>1392671.6199999992</v>
      </c>
      <c r="E40" s="114">
        <v>1428436.8399999996</v>
      </c>
      <c r="F40" s="114">
        <v>1619540.4199999988</v>
      </c>
      <c r="G40" s="114">
        <v>1419266.6400000006</v>
      </c>
      <c r="H40" s="298">
        <v>129872.29</v>
      </c>
      <c r="I40" s="298">
        <v>252707.87000000002</v>
      </c>
      <c r="J40" s="114">
        <v>117143.33</v>
      </c>
      <c r="K40" s="298">
        <v>87496.74</v>
      </c>
      <c r="L40" s="114">
        <v>25661.96</v>
      </c>
      <c r="M40" s="298">
        <v>42190.21</v>
      </c>
      <c r="N40" s="298">
        <v>19479</v>
      </c>
      <c r="O40" s="298">
        <v>20734.43</v>
      </c>
      <c r="P40" s="298">
        <v>-77723.039999999994</v>
      </c>
      <c r="Q40" s="298">
        <v>8029.99</v>
      </c>
      <c r="R40" s="298">
        <v>33343.94</v>
      </c>
      <c r="S40" s="58"/>
      <c r="T40" s="58">
        <f>SUM(H40:S40)</f>
        <v>658936.72</v>
      </c>
      <c r="U40" s="58">
        <f t="shared" ref="U40:U44" si="20">SUM(C40:G40)+T40</f>
        <v>7347541.589999998</v>
      </c>
      <c r="V40" s="58">
        <v>11777000</v>
      </c>
      <c r="W40" s="298"/>
      <c r="X40" s="301">
        <f>+U40/V40</f>
        <v>0.62388907107073088</v>
      </c>
      <c r="AC40" s="10"/>
    </row>
    <row r="41" spans="1:29" ht="12.75">
      <c r="A41" s="10"/>
      <c r="B41" s="299" t="s">
        <v>162</v>
      </c>
      <c r="C41" s="58">
        <v>1659482.7999999989</v>
      </c>
      <c r="D41" s="58">
        <v>1396900.100000001</v>
      </c>
      <c r="E41" s="114">
        <v>775194.42</v>
      </c>
      <c r="F41" s="114">
        <v>965523.31999999913</v>
      </c>
      <c r="G41" s="114">
        <v>962238.94000000053</v>
      </c>
      <c r="H41" s="298">
        <v>55100.55</v>
      </c>
      <c r="I41" s="298">
        <v>10794.9</v>
      </c>
      <c r="J41" s="114">
        <v>5544.9800000000005</v>
      </c>
      <c r="K41" s="298">
        <v>9031.9500000000007</v>
      </c>
      <c r="L41" s="114">
        <v>12121.279999999999</v>
      </c>
      <c r="M41" s="298">
        <v>6549.75</v>
      </c>
      <c r="N41" s="298">
        <v>9376</v>
      </c>
      <c r="O41" s="298">
        <v>1256.3900000000001</v>
      </c>
      <c r="P41" s="298">
        <v>-47.25</v>
      </c>
      <c r="Q41" s="298">
        <v>890.51</v>
      </c>
      <c r="R41" s="298">
        <v>527.66</v>
      </c>
      <c r="S41" s="58"/>
      <c r="T41" s="58">
        <f t="shared" ref="T41:T43" si="21">SUM(H41:S41)</f>
        <v>111146.71999999999</v>
      </c>
      <c r="U41" s="58">
        <f t="shared" si="20"/>
        <v>5870486.2999999989</v>
      </c>
      <c r="V41" s="58">
        <v>8386000</v>
      </c>
      <c r="W41" s="298"/>
      <c r="X41" s="301">
        <f t="shared" ref="X41:X43" si="22">+U41/V41</f>
        <v>0.70003414023372279</v>
      </c>
      <c r="AC41" s="10"/>
    </row>
    <row r="42" spans="1:29" ht="12.75">
      <c r="A42" s="10"/>
      <c r="B42" s="299" t="s">
        <v>163</v>
      </c>
      <c r="C42" s="58">
        <v>2574480.98</v>
      </c>
      <c r="D42" s="58">
        <v>4709668.5599999996</v>
      </c>
      <c r="E42" s="114">
        <v>4086658.1500000013</v>
      </c>
      <c r="F42" s="114">
        <v>2435989.0399999991</v>
      </c>
      <c r="G42" s="114">
        <v>3114508.8300000005</v>
      </c>
      <c r="H42" s="298">
        <v>116280.03</v>
      </c>
      <c r="I42" s="298">
        <v>9373.14</v>
      </c>
      <c r="J42" s="114">
        <v>-4800.5</v>
      </c>
      <c r="K42" s="298">
        <v>10222.56</v>
      </c>
      <c r="L42" s="114">
        <v>12609.83</v>
      </c>
      <c r="M42" s="298">
        <v>5653.3499999999995</v>
      </c>
      <c r="N42" s="298">
        <v>8231</v>
      </c>
      <c r="O42" s="298">
        <v>-72283.53</v>
      </c>
      <c r="P42" s="298">
        <v>-66.69</v>
      </c>
      <c r="Q42" s="298">
        <v>-150360.87</v>
      </c>
      <c r="R42" s="298">
        <v>469.03</v>
      </c>
      <c r="S42" s="58"/>
      <c r="T42" s="58">
        <f t="shared" si="21"/>
        <v>-64672.649999999994</v>
      </c>
      <c r="U42" s="58">
        <f t="shared" si="20"/>
        <v>16856632.910000004</v>
      </c>
      <c r="V42" s="58">
        <v>19324000</v>
      </c>
      <c r="W42" s="298">
        <v>5800000</v>
      </c>
      <c r="X42" s="301">
        <f t="shared" si="22"/>
        <v>0.87231592372179689</v>
      </c>
      <c r="AC42" s="10"/>
    </row>
    <row r="43" spans="1:29" ht="12.75">
      <c r="A43" s="10"/>
      <c r="B43" s="299" t="s">
        <v>164</v>
      </c>
      <c r="C43" s="58">
        <v>5005601.87</v>
      </c>
      <c r="D43" s="58">
        <v>4366815.7399999965</v>
      </c>
      <c r="E43" s="114">
        <v>5276013.4000000283</v>
      </c>
      <c r="F43" s="114">
        <v>3712137.8800000018</v>
      </c>
      <c r="G43" s="114">
        <v>3992885.3899999997</v>
      </c>
      <c r="H43" s="298">
        <v>77414.86</v>
      </c>
      <c r="I43" s="298">
        <v>51732.450000000004</v>
      </c>
      <c r="J43" s="114">
        <v>61698.91</v>
      </c>
      <c r="K43" s="298">
        <v>63770.19</v>
      </c>
      <c r="L43" s="114">
        <v>47834.84</v>
      </c>
      <c r="M43" s="298">
        <v>83166.75</v>
      </c>
      <c r="N43" s="298">
        <v>29077</v>
      </c>
      <c r="O43" s="298">
        <v>-195340.55000000002</v>
      </c>
      <c r="P43" s="298">
        <v>3131.8199999999997</v>
      </c>
      <c r="Q43" s="298">
        <v>-547002.43000000005</v>
      </c>
      <c r="R43" s="298">
        <v>397236.35</v>
      </c>
      <c r="S43" s="58"/>
      <c r="T43" s="58">
        <f t="shared" si="21"/>
        <v>72720.189999999944</v>
      </c>
      <c r="U43" s="58">
        <f t="shared" si="20"/>
        <v>22426174.470000029</v>
      </c>
      <c r="V43" s="58">
        <v>24128000</v>
      </c>
      <c r="W43" s="298">
        <v>4200000</v>
      </c>
      <c r="X43" s="301">
        <f t="shared" si="22"/>
        <v>0.92946678008952377</v>
      </c>
      <c r="AC43" s="10"/>
    </row>
    <row r="44" spans="1:29" ht="12.75">
      <c r="A44" s="10" t="s">
        <v>182</v>
      </c>
      <c r="B44" s="299" t="s">
        <v>183</v>
      </c>
      <c r="C44" s="58">
        <v>0</v>
      </c>
      <c r="D44" s="58">
        <v>0</v>
      </c>
      <c r="E44" s="114">
        <v>0</v>
      </c>
      <c r="F44" s="114">
        <v>0</v>
      </c>
      <c r="G44" s="114">
        <v>322265.12</v>
      </c>
      <c r="H44" s="298">
        <v>-30000</v>
      </c>
      <c r="I44" s="298">
        <v>25000</v>
      </c>
      <c r="J44" s="298">
        <v>0</v>
      </c>
      <c r="K44" s="298">
        <v>0</v>
      </c>
      <c r="L44" s="114">
        <v>0</v>
      </c>
      <c r="M44" s="298">
        <v>0</v>
      </c>
      <c r="N44" s="298">
        <v>0</v>
      </c>
      <c r="O44" s="298">
        <v>0</v>
      </c>
      <c r="P44" s="298">
        <v>0</v>
      </c>
      <c r="Q44" s="298">
        <v>0</v>
      </c>
      <c r="R44" s="298">
        <v>0</v>
      </c>
      <c r="S44" s="298"/>
      <c r="T44" s="58">
        <f>SUM(H44:S44)</f>
        <v>-5000</v>
      </c>
      <c r="U44" s="58">
        <f t="shared" si="20"/>
        <v>317265.12</v>
      </c>
      <c r="V44" s="58">
        <v>2000000</v>
      </c>
      <c r="W44" s="298"/>
      <c r="X44" s="301">
        <f>+U44/V44</f>
        <v>0.15863256000000001</v>
      </c>
      <c r="AC44" s="10"/>
    </row>
    <row r="45" spans="1:29" ht="12.75">
      <c r="A45" s="10"/>
      <c r="B45" s="459" t="s">
        <v>165</v>
      </c>
      <c r="C45" s="460">
        <f t="shared" ref="C45:D45" si="23">SUM(C40:C44)</f>
        <v>10068255</v>
      </c>
      <c r="D45" s="460">
        <f t="shared" si="23"/>
        <v>11866056.019999996</v>
      </c>
      <c r="E45" s="370">
        <v>11566302.810000028</v>
      </c>
      <c r="F45" s="370">
        <v>8733190.6600000001</v>
      </c>
      <c r="G45" s="370">
        <v>9811164.9199999999</v>
      </c>
      <c r="H45" s="460">
        <f t="shared" ref="H45:S45" si="24">SUM(H40:H44)</f>
        <v>348667.73</v>
      </c>
      <c r="I45" s="460">
        <f>SUM(I40:I44)</f>
        <v>349608.36000000004</v>
      </c>
      <c r="J45" s="460">
        <f>SUM(J40:J44)</f>
        <v>179586.72</v>
      </c>
      <c r="K45" s="460">
        <f t="shared" si="24"/>
        <v>170521.44</v>
      </c>
      <c r="L45" s="460">
        <f t="shared" si="24"/>
        <v>98227.91</v>
      </c>
      <c r="M45" s="460">
        <f t="shared" si="24"/>
        <v>137560.06</v>
      </c>
      <c r="N45" s="460">
        <f t="shared" si="24"/>
        <v>66163</v>
      </c>
      <c r="O45" s="460">
        <v>-245633.26</v>
      </c>
      <c r="P45" s="460">
        <f t="shared" si="24"/>
        <v>-74705.16</v>
      </c>
      <c r="Q45" s="460">
        <v>-688442.8</v>
      </c>
      <c r="R45" s="460">
        <v>431576.98</v>
      </c>
      <c r="S45" s="460">
        <f t="shared" si="24"/>
        <v>0</v>
      </c>
      <c r="T45" s="460">
        <f t="shared" ref="T45:V45" si="25">SUM(T40:T44)</f>
        <v>773130.97999999986</v>
      </c>
      <c r="U45" s="460">
        <f t="shared" si="25"/>
        <v>52818100.390000023</v>
      </c>
      <c r="V45" s="368">
        <f t="shared" si="25"/>
        <v>65615000</v>
      </c>
      <c r="W45" s="460">
        <f>SUM(W40:W44)</f>
        <v>10000000</v>
      </c>
      <c r="X45" s="461">
        <f>+U45/V45</f>
        <v>0.80496990611902797</v>
      </c>
      <c r="AC45" s="10"/>
    </row>
    <row r="46" spans="1:29" ht="5.25" customHeight="1">
      <c r="A46" s="10"/>
      <c r="B46" s="299"/>
      <c r="C46" s="58"/>
      <c r="D46" s="58"/>
      <c r="E46" s="114"/>
      <c r="F46" s="114"/>
      <c r="G46" s="114"/>
      <c r="H46" s="298"/>
      <c r="I46" s="298"/>
      <c r="J46" s="58"/>
      <c r="K46" s="300"/>
      <c r="L46" s="300"/>
      <c r="M46" s="300"/>
      <c r="N46" s="300"/>
      <c r="O46" s="300"/>
      <c r="P46" s="300"/>
      <c r="Q46" s="300"/>
      <c r="R46" s="300"/>
      <c r="S46" s="365"/>
      <c r="T46" s="58"/>
      <c r="U46" s="58"/>
      <c r="V46" s="58"/>
      <c r="W46" s="298"/>
      <c r="X46" s="301"/>
      <c r="AC46" s="10"/>
    </row>
    <row r="47" spans="1:29" ht="26.25" customHeight="1">
      <c r="A47" s="10"/>
      <c r="B47" s="297" t="s">
        <v>184</v>
      </c>
      <c r="C47" s="58"/>
      <c r="D47" s="58"/>
      <c r="E47" s="114"/>
      <c r="F47" s="114"/>
      <c r="G47" s="114"/>
      <c r="H47" s="298"/>
      <c r="I47" s="298"/>
      <c r="J47" s="58"/>
      <c r="K47" s="298"/>
      <c r="L47" s="298"/>
      <c r="M47" s="298"/>
      <c r="N47" s="298"/>
      <c r="O47" s="298"/>
      <c r="P47" s="298"/>
      <c r="Q47" s="298"/>
      <c r="R47" s="298"/>
      <c r="S47" s="58"/>
      <c r="T47" s="58"/>
      <c r="U47" s="58"/>
      <c r="V47" s="58"/>
      <c r="W47" s="298"/>
      <c r="X47" s="301"/>
      <c r="AC47" s="10"/>
    </row>
    <row r="48" spans="1:29" ht="12.75">
      <c r="A48" s="10" t="s">
        <v>185</v>
      </c>
      <c r="B48" s="299" t="s">
        <v>186</v>
      </c>
      <c r="C48" s="58">
        <v>0</v>
      </c>
      <c r="D48" s="58">
        <v>0</v>
      </c>
      <c r="E48" s="114">
        <v>0</v>
      </c>
      <c r="F48" s="114">
        <v>0</v>
      </c>
      <c r="G48" s="114">
        <v>0</v>
      </c>
      <c r="H48" s="298">
        <v>0</v>
      </c>
      <c r="I48" s="298">
        <v>0</v>
      </c>
      <c r="J48" s="298">
        <v>0</v>
      </c>
      <c r="K48" s="298">
        <v>0</v>
      </c>
      <c r="L48" s="298">
        <v>0</v>
      </c>
      <c r="M48" s="298">
        <v>0</v>
      </c>
      <c r="N48" s="298">
        <v>0</v>
      </c>
      <c r="O48" s="298">
        <v>0</v>
      </c>
      <c r="P48" s="298">
        <v>0</v>
      </c>
      <c r="Q48" s="298">
        <v>0</v>
      </c>
      <c r="R48" s="298">
        <v>0</v>
      </c>
      <c r="S48" s="58"/>
      <c r="T48" s="58">
        <f>SUM(H48:S48)</f>
        <v>0</v>
      </c>
      <c r="U48" s="58">
        <f t="shared" ref="U48:U51" si="26">SUM(C48:G48)+T48</f>
        <v>0</v>
      </c>
      <c r="V48" s="58">
        <v>0</v>
      </c>
      <c r="W48" s="298"/>
      <c r="X48" s="301">
        <v>0</v>
      </c>
      <c r="AC48" s="10"/>
    </row>
    <row r="49" spans="1:29" ht="12.75">
      <c r="A49" s="10" t="s">
        <v>185</v>
      </c>
      <c r="B49" s="299" t="s">
        <v>187</v>
      </c>
      <c r="C49" s="58">
        <v>30320.82</v>
      </c>
      <c r="D49" s="58">
        <v>0</v>
      </c>
      <c r="E49" s="114">
        <v>0</v>
      </c>
      <c r="F49" s="114">
        <v>0</v>
      </c>
      <c r="G49" s="114">
        <v>0</v>
      </c>
      <c r="H49" s="298">
        <v>0</v>
      </c>
      <c r="I49" s="298">
        <v>0</v>
      </c>
      <c r="J49" s="298">
        <v>0</v>
      </c>
      <c r="K49" s="298">
        <v>0</v>
      </c>
      <c r="L49" s="298">
        <v>0</v>
      </c>
      <c r="M49" s="298">
        <v>0</v>
      </c>
      <c r="N49" s="298">
        <v>0</v>
      </c>
      <c r="O49" s="298">
        <v>0</v>
      </c>
      <c r="P49" s="298">
        <v>0</v>
      </c>
      <c r="Q49" s="298">
        <v>0</v>
      </c>
      <c r="R49" s="298">
        <v>0</v>
      </c>
      <c r="S49" s="58"/>
      <c r="T49" s="58">
        <f>SUM(H49:S49)</f>
        <v>0</v>
      </c>
      <c r="U49" s="58">
        <f t="shared" si="26"/>
        <v>30320.82</v>
      </c>
      <c r="V49" s="58">
        <v>30320.82</v>
      </c>
      <c r="W49" s="298"/>
      <c r="X49" s="301">
        <f t="shared" ref="X49" si="27">+U49/V49</f>
        <v>1</v>
      </c>
      <c r="AC49" s="10"/>
    </row>
    <row r="50" spans="1:29" ht="12.75">
      <c r="A50" s="10"/>
      <c r="B50" s="299" t="s">
        <v>147</v>
      </c>
      <c r="C50" s="58">
        <v>0</v>
      </c>
      <c r="D50" s="58">
        <v>0</v>
      </c>
      <c r="E50" s="114">
        <v>229082.34999999974</v>
      </c>
      <c r="F50" s="114">
        <v>866773.04999999993</v>
      </c>
      <c r="G50" s="114">
        <v>681093.94</v>
      </c>
      <c r="H50" s="298">
        <v>-14010.49</v>
      </c>
      <c r="I50" s="298">
        <v>0</v>
      </c>
      <c r="J50" s="298">
        <v>0</v>
      </c>
      <c r="K50" s="298">
        <v>0</v>
      </c>
      <c r="L50" s="298">
        <v>0</v>
      </c>
      <c r="M50" s="298">
        <v>0</v>
      </c>
      <c r="N50" s="298">
        <v>0</v>
      </c>
      <c r="O50" s="298">
        <v>0</v>
      </c>
      <c r="P50" s="298">
        <v>0</v>
      </c>
      <c r="Q50" s="298">
        <v>0</v>
      </c>
      <c r="R50" s="298">
        <v>0</v>
      </c>
      <c r="S50" s="58"/>
      <c r="T50" s="58">
        <f t="shared" ref="T50:T51" si="28">SUM(H50:S50)</f>
        <v>-14010.49</v>
      </c>
      <c r="U50" s="58">
        <f t="shared" si="26"/>
        <v>1762938.8499999996</v>
      </c>
      <c r="V50" s="58">
        <v>5000000</v>
      </c>
      <c r="W50" s="298"/>
      <c r="X50" s="301">
        <f>+U50/V50</f>
        <v>0.35258776999999991</v>
      </c>
      <c r="AC50" s="10"/>
    </row>
    <row r="51" spans="1:29" ht="12.75">
      <c r="A51" s="10"/>
      <c r="B51" s="299" t="s">
        <v>148</v>
      </c>
      <c r="C51" s="58">
        <v>0</v>
      </c>
      <c r="D51" s="58">
        <v>0</v>
      </c>
      <c r="E51" s="114">
        <v>0</v>
      </c>
      <c r="F51" s="114">
        <v>108888.15</v>
      </c>
      <c r="G51" s="114">
        <v>677939.59000000008</v>
      </c>
      <c r="H51" s="298">
        <v>103473.25</v>
      </c>
      <c r="I51" s="298">
        <v>73036.899999999994</v>
      </c>
      <c r="J51" s="298">
        <v>103153.62000000001</v>
      </c>
      <c r="K51" s="298">
        <v>143696.25</v>
      </c>
      <c r="L51" s="298">
        <v>41438.18</v>
      </c>
      <c r="M51" s="298">
        <v>-85693.25</v>
      </c>
      <c r="N51" s="298">
        <v>-20346</v>
      </c>
      <c r="O51" s="298">
        <v>64702.07</v>
      </c>
      <c r="P51" s="298">
        <v>-394985.06</v>
      </c>
      <c r="Q51" s="298">
        <v>37369.020000000004</v>
      </c>
      <c r="R51" s="298">
        <v>-2222.02</v>
      </c>
      <c r="S51" s="191"/>
      <c r="T51" s="58">
        <f t="shared" si="28"/>
        <v>63622.960000000028</v>
      </c>
      <c r="U51" s="58">
        <f t="shared" si="26"/>
        <v>850450.70000000019</v>
      </c>
      <c r="V51" s="58">
        <v>39969679.18</v>
      </c>
      <c r="W51" s="298"/>
      <c r="X51" s="301">
        <f>+U51/V51</f>
        <v>2.1277396202508129E-2</v>
      </c>
      <c r="AC51" s="10"/>
    </row>
    <row r="52" spans="1:29" ht="13.35" customHeight="1">
      <c r="B52" s="459" t="s">
        <v>188</v>
      </c>
      <c r="C52" s="460">
        <f>SUM(C48:C51)</f>
        <v>30320.82</v>
      </c>
      <c r="D52" s="460">
        <v>0</v>
      </c>
      <c r="E52" s="370">
        <v>229082.34999999974</v>
      </c>
      <c r="F52" s="370">
        <v>975661.2</v>
      </c>
      <c r="G52" s="370">
        <v>1359033.53</v>
      </c>
      <c r="H52" s="460">
        <f>SUM(H48:H51)</f>
        <v>89462.76</v>
      </c>
      <c r="I52" s="460">
        <f>SUM(I48:I51)</f>
        <v>73036.899999999994</v>
      </c>
      <c r="J52" s="460">
        <f>SUM(J48:J51)</f>
        <v>103153.62000000001</v>
      </c>
      <c r="K52" s="460">
        <f t="shared" ref="K52:S52" si="29">SUM(K48:K51)</f>
        <v>143696.25</v>
      </c>
      <c r="L52" s="460">
        <f t="shared" si="29"/>
        <v>41438.18</v>
      </c>
      <c r="M52" s="460">
        <f t="shared" si="29"/>
        <v>-85693.25</v>
      </c>
      <c r="N52" s="460">
        <f t="shared" si="29"/>
        <v>-20346</v>
      </c>
      <c r="O52" s="460">
        <v>64702.07</v>
      </c>
      <c r="P52" s="460">
        <f t="shared" si="29"/>
        <v>-394985.06</v>
      </c>
      <c r="Q52" s="460">
        <v>37369.020000000004</v>
      </c>
      <c r="R52" s="460">
        <v>-2222.02</v>
      </c>
      <c r="S52" s="460">
        <f t="shared" si="29"/>
        <v>0</v>
      </c>
      <c r="T52" s="460">
        <f>SUM(T48:T51)</f>
        <v>49612.47000000003</v>
      </c>
      <c r="U52" s="460">
        <f>SUM(U48:U51)</f>
        <v>2643710.37</v>
      </c>
      <c r="V52" s="367">
        <f>SUM(V48:V51)</f>
        <v>45000000</v>
      </c>
      <c r="W52" s="460">
        <f t="shared" ref="W52" si="30">SUM(W49:W49)</f>
        <v>0</v>
      </c>
      <c r="X52" s="461">
        <f>+U52/V52</f>
        <v>5.8749119333333336E-2</v>
      </c>
    </row>
    <row r="53" spans="1:29" ht="7.5" customHeight="1">
      <c r="B53" s="459"/>
      <c r="C53" s="58"/>
      <c r="D53" s="460"/>
      <c r="E53" s="370"/>
      <c r="F53" s="370"/>
      <c r="G53" s="370"/>
      <c r="H53" s="460"/>
      <c r="I53" s="460"/>
      <c r="J53" s="367"/>
      <c r="K53" s="460"/>
      <c r="L53" s="460"/>
      <c r="M53" s="460"/>
      <c r="N53" s="460"/>
      <c r="O53" s="460"/>
      <c r="P53" s="460"/>
      <c r="Q53" s="460"/>
      <c r="R53" s="460"/>
      <c r="S53" s="191"/>
      <c r="T53" s="460"/>
      <c r="U53" s="460"/>
      <c r="V53" s="58"/>
      <c r="W53" s="298"/>
      <c r="X53" s="301"/>
    </row>
    <row r="54" spans="1:29" ht="26.25" customHeight="1">
      <c r="A54" s="10"/>
      <c r="B54" s="297" t="s">
        <v>189</v>
      </c>
      <c r="C54" s="58"/>
      <c r="D54" s="58"/>
      <c r="E54" s="114"/>
      <c r="F54" s="298"/>
      <c r="G54" s="298"/>
      <c r="H54" s="298"/>
      <c r="I54" s="58"/>
      <c r="J54" s="298"/>
      <c r="K54" s="298"/>
      <c r="L54" s="298"/>
      <c r="M54" s="298"/>
      <c r="N54" s="298"/>
      <c r="O54" s="298"/>
      <c r="P54" s="298"/>
      <c r="Q54" s="298"/>
      <c r="R54" s="58"/>
      <c r="S54" s="58"/>
      <c r="T54" s="58"/>
      <c r="U54" s="58"/>
      <c r="V54" s="364"/>
      <c r="W54" s="369"/>
      <c r="X54" s="366"/>
      <c r="AB54" s="10"/>
    </row>
    <row r="55" spans="1:29" ht="12.75">
      <c r="A55" s="10" t="s">
        <v>185</v>
      </c>
      <c r="B55" s="299" t="s">
        <v>152</v>
      </c>
      <c r="C55" s="58">
        <v>0</v>
      </c>
      <c r="D55" s="58">
        <v>0</v>
      </c>
      <c r="E55" s="114">
        <v>0</v>
      </c>
      <c r="F55" s="298">
        <v>1930986.2299999981</v>
      </c>
      <c r="G55" s="298">
        <v>82523256.669999614</v>
      </c>
      <c r="H55" s="298">
        <v>0</v>
      </c>
      <c r="I55" s="298">
        <v>0</v>
      </c>
      <c r="J55" s="298">
        <v>0</v>
      </c>
      <c r="K55" s="298">
        <v>0</v>
      </c>
      <c r="L55" s="298">
        <v>0</v>
      </c>
      <c r="M55" s="298">
        <v>0</v>
      </c>
      <c r="N55" s="298">
        <v>0</v>
      </c>
      <c r="O55" s="298">
        <v>0</v>
      </c>
      <c r="P55" s="298">
        <v>0</v>
      </c>
      <c r="Q55" s="298">
        <v>0</v>
      </c>
      <c r="R55" s="58">
        <v>0</v>
      </c>
      <c r="S55" s="58"/>
      <c r="T55" s="58">
        <f t="shared" ref="T55" si="31">SUM(H55:S55)</f>
        <v>0</v>
      </c>
      <c r="U55" s="58">
        <f>SUM(C55:G55)+T55</f>
        <v>84454242.899999619</v>
      </c>
      <c r="V55" s="298">
        <v>7800000</v>
      </c>
      <c r="W55" s="214">
        <f t="shared" ref="W55" si="32">SUM(W52:W52)</f>
        <v>0</v>
      </c>
      <c r="X55" s="301">
        <f>+U55/V55</f>
        <v>10.82746703846149</v>
      </c>
      <c r="AB55" s="10"/>
    </row>
    <row r="56" spans="1:29" ht="12.75" customHeight="1">
      <c r="B56" s="459" t="s">
        <v>190</v>
      </c>
      <c r="C56" s="460">
        <f t="shared" ref="C56:P56" si="33">+C55</f>
        <v>0</v>
      </c>
      <c r="D56" s="460">
        <f t="shared" si="33"/>
        <v>0</v>
      </c>
      <c r="E56" s="460">
        <f t="shared" si="33"/>
        <v>0</v>
      </c>
      <c r="F56" s="460">
        <f t="shared" si="33"/>
        <v>1930986.2299999981</v>
      </c>
      <c r="G56" s="460">
        <v>82523256.669999614</v>
      </c>
      <c r="H56" s="460">
        <f t="shared" si="33"/>
        <v>0</v>
      </c>
      <c r="I56" s="460">
        <f>+I55</f>
        <v>0</v>
      </c>
      <c r="J56" s="460">
        <f t="shared" si="33"/>
        <v>0</v>
      </c>
      <c r="K56" s="460">
        <f t="shared" si="33"/>
        <v>0</v>
      </c>
      <c r="L56" s="460">
        <f t="shared" si="33"/>
        <v>0</v>
      </c>
      <c r="M56" s="460">
        <f t="shared" si="33"/>
        <v>0</v>
      </c>
      <c r="N56" s="460">
        <f t="shared" si="33"/>
        <v>0</v>
      </c>
      <c r="O56" s="460">
        <v>0</v>
      </c>
      <c r="P56" s="643">
        <f t="shared" si="33"/>
        <v>0</v>
      </c>
      <c r="Q56" s="643">
        <v>0</v>
      </c>
      <c r="R56" s="460">
        <v>0</v>
      </c>
      <c r="S56" s="460">
        <f t="shared" ref="S56:V56" si="34">+S55</f>
        <v>0</v>
      </c>
      <c r="T56" s="460">
        <f t="shared" si="34"/>
        <v>0</v>
      </c>
      <c r="U56" s="460">
        <f t="shared" si="34"/>
        <v>84454242.899999619</v>
      </c>
      <c r="V56" s="460">
        <f t="shared" si="34"/>
        <v>7800000</v>
      </c>
      <c r="W56" s="460">
        <f t="shared" ref="W56" si="35">SUM(W53:W53)</f>
        <v>0</v>
      </c>
      <c r="X56" s="461">
        <f>+U56/V56</f>
        <v>10.82746703846149</v>
      </c>
    </row>
    <row r="57" spans="1:29" ht="7.5" customHeight="1">
      <c r="B57" s="305"/>
      <c r="C57" s="58"/>
      <c r="D57" s="298"/>
      <c r="E57" s="562"/>
      <c r="F57" s="562"/>
      <c r="G57" s="562"/>
      <c r="H57" s="364"/>
      <c r="I57" s="364"/>
      <c r="J57" s="365"/>
      <c r="K57" s="298"/>
      <c r="L57" s="298"/>
      <c r="M57" s="298"/>
      <c r="N57" s="298"/>
      <c r="O57" s="562"/>
      <c r="P57" s="674"/>
      <c r="Q57" s="674"/>
      <c r="R57" s="58"/>
      <c r="S57" s="114"/>
      <c r="T57" s="364"/>
      <c r="U57" s="365"/>
      <c r="V57" s="58"/>
      <c r="W57" s="298"/>
      <c r="X57" s="301"/>
    </row>
    <row r="58" spans="1:29" ht="7.5" customHeight="1">
      <c r="B58" s="305"/>
      <c r="C58" s="58"/>
      <c r="D58" s="298"/>
      <c r="E58" s="562"/>
      <c r="F58" s="305"/>
      <c r="G58" s="305"/>
      <c r="H58" s="305"/>
      <c r="I58" s="298"/>
      <c r="J58" s="58"/>
      <c r="K58" s="298"/>
      <c r="L58" s="298"/>
      <c r="M58" s="298"/>
      <c r="N58" s="298"/>
      <c r="O58" s="298"/>
      <c r="P58" s="214"/>
      <c r="Q58" s="214"/>
      <c r="R58" s="58"/>
      <c r="S58" s="114"/>
      <c r="T58" s="214"/>
      <c r="U58" s="58"/>
      <c r="V58" s="58"/>
      <c r="W58" s="298"/>
      <c r="X58" s="301"/>
    </row>
    <row r="59" spans="1:29" ht="48">
      <c r="B59" s="371" t="s">
        <v>191</v>
      </c>
      <c r="C59" s="364">
        <v>1992495.07</v>
      </c>
      <c r="D59" s="298">
        <v>1911817.22</v>
      </c>
      <c r="E59" s="562">
        <v>1742047.9999999998</v>
      </c>
      <c r="F59" s="460">
        <v>588503.49</v>
      </c>
      <c r="G59" s="460">
        <v>529918.26</v>
      </c>
      <c r="H59" s="460">
        <v>0</v>
      </c>
      <c r="I59" s="460">
        <v>0</v>
      </c>
      <c r="J59" s="460">
        <v>0</v>
      </c>
      <c r="K59" s="460">
        <v>0</v>
      </c>
      <c r="L59" s="460">
        <v>0</v>
      </c>
      <c r="M59" s="460">
        <v>0</v>
      </c>
      <c r="N59" s="643">
        <v>0</v>
      </c>
      <c r="O59" s="460">
        <v>0</v>
      </c>
      <c r="P59" s="643">
        <v>0</v>
      </c>
      <c r="Q59" s="214">
        <v>0</v>
      </c>
      <c r="R59" s="460"/>
      <c r="S59" s="460"/>
      <c r="T59" s="58">
        <f t="shared" ref="T59" si="36">SUM(H59:S59)</f>
        <v>0</v>
      </c>
      <c r="U59" s="460">
        <f>SUM(C59:G59)+T59</f>
        <v>6764782.04</v>
      </c>
      <c r="V59" s="365">
        <v>0</v>
      </c>
      <c r="W59" s="364">
        <f>SUM(W53:W53)</f>
        <v>0</v>
      </c>
      <c r="X59" s="369">
        <v>0</v>
      </c>
    </row>
    <row r="60" spans="1:29" ht="15" customHeight="1">
      <c r="B60" s="462" t="s">
        <v>192</v>
      </c>
      <c r="C60" s="460">
        <f t="shared" ref="C60" si="37">+C11+C16+C21+C26+C32+C37+C45+C52+C59</f>
        <v>24879207.57</v>
      </c>
      <c r="D60" s="460">
        <f t="shared" ref="D60" si="38">SUM(D59,D52,D45,D37,D32,D26,D21,D16,D11)</f>
        <v>22875859.319999997</v>
      </c>
      <c r="E60" s="460">
        <v>22026813.380000036</v>
      </c>
      <c r="F60" s="460">
        <f>F11+F16+F21+F26+F32+F37+F45+F52+F59+F56</f>
        <v>26291042.349999994</v>
      </c>
      <c r="G60" s="460">
        <v>115179967.92999962</v>
      </c>
      <c r="H60" s="460">
        <f t="shared" ref="H60:U60" si="39">H11+H16+H21+H26+H32+H37+H45+H52+H59+H56</f>
        <v>2887211.61</v>
      </c>
      <c r="I60" s="460">
        <f>I11+I16+I21+I26+I32+I37+I45+I52+I59+I56</f>
        <v>2362352.2999999998</v>
      </c>
      <c r="J60" s="460">
        <f>J11+J16+J21+J26+J32+J37+J45+J52+J59+J56</f>
        <v>-4522.8599999999424</v>
      </c>
      <c r="K60" s="460">
        <f t="shared" si="39"/>
        <v>435106.14</v>
      </c>
      <c r="L60" s="460">
        <f t="shared" si="39"/>
        <v>237234.87</v>
      </c>
      <c r="M60" s="460">
        <f t="shared" si="39"/>
        <v>178776.44</v>
      </c>
      <c r="N60" s="460">
        <f t="shared" si="39"/>
        <v>119412</v>
      </c>
      <c r="O60" s="460">
        <f t="shared" si="39"/>
        <v>-992998.41</v>
      </c>
      <c r="P60" s="460">
        <f t="shared" si="39"/>
        <v>-267817.65999999997</v>
      </c>
      <c r="Q60" s="460">
        <f t="shared" si="39"/>
        <v>-1442926.27</v>
      </c>
      <c r="R60" s="460">
        <f t="shared" si="39"/>
        <v>-938005.74999999977</v>
      </c>
      <c r="S60" s="460">
        <f t="shared" si="39"/>
        <v>0</v>
      </c>
      <c r="T60" s="460">
        <f t="shared" si="39"/>
        <v>2573822.4099999997</v>
      </c>
      <c r="U60" s="460">
        <f t="shared" si="39"/>
        <v>213826712.95999968</v>
      </c>
      <c r="V60" s="368">
        <f>V11+V16+V21+V26+V32+V37+V45+V52+V59+V56</f>
        <v>392072000</v>
      </c>
      <c r="W60" s="460">
        <f>W11+W16+W21+W26+W32+W37+W45+++W52+++W59</f>
        <v>0</v>
      </c>
      <c r="X60" s="461">
        <f>+U60/V60</f>
        <v>0.54537613744414215</v>
      </c>
    </row>
    <row r="61" spans="1:29" ht="8.25" customHeight="1" thickBot="1">
      <c r="B61" s="372"/>
      <c r="C61" s="562"/>
      <c r="D61" s="114"/>
      <c r="E61" s="114"/>
      <c r="F61" s="114"/>
      <c r="G61" s="114"/>
      <c r="H61" s="114"/>
      <c r="I61" s="114"/>
      <c r="J61" s="114"/>
      <c r="K61" s="114"/>
      <c r="L61" s="114"/>
      <c r="M61" s="114"/>
      <c r="N61" s="114"/>
      <c r="O61" s="114"/>
      <c r="P61" s="114"/>
      <c r="Q61" s="114"/>
      <c r="R61" s="114"/>
      <c r="S61" s="114"/>
      <c r="T61" s="114"/>
      <c r="U61" s="114"/>
      <c r="V61" s="114"/>
      <c r="W61" s="114"/>
      <c r="X61" s="114"/>
    </row>
    <row r="62" spans="1:29" ht="24.75" thickBot="1">
      <c r="B62" s="202" t="s">
        <v>423</v>
      </c>
      <c r="C62" s="203">
        <v>0</v>
      </c>
      <c r="D62" s="203">
        <v>0</v>
      </c>
      <c r="E62" s="114"/>
      <c r="F62" s="114"/>
      <c r="G62" s="114"/>
      <c r="I62" s="114"/>
      <c r="J62" s="114"/>
      <c r="K62" s="114"/>
      <c r="L62" s="114"/>
      <c r="M62" s="114"/>
      <c r="N62" s="114"/>
      <c r="S62" s="114"/>
      <c r="T62" s="114"/>
      <c r="U62" s="114"/>
      <c r="V62" s="114"/>
      <c r="W62" s="114"/>
      <c r="X62" s="114"/>
    </row>
    <row r="63" spans="1:29" ht="6.6" customHeight="1">
      <c r="B63" s="41"/>
      <c r="C63" s="41"/>
      <c r="D63" s="41"/>
      <c r="E63" s="41"/>
      <c r="F63" s="41"/>
      <c r="G63" s="41"/>
      <c r="H63" s="114"/>
      <c r="I63" s="114"/>
      <c r="J63" s="114"/>
      <c r="K63" s="114"/>
      <c r="L63" s="114"/>
      <c r="M63" s="114"/>
      <c r="N63" s="114"/>
      <c r="O63" s="114"/>
      <c r="P63" s="114"/>
      <c r="Q63" s="114"/>
      <c r="R63" s="114"/>
      <c r="S63" s="114"/>
      <c r="T63" s="114"/>
      <c r="U63" s="114"/>
      <c r="V63" s="114"/>
      <c r="W63" s="114"/>
      <c r="X63" s="114"/>
    </row>
    <row r="64" spans="1:29" s="49" customFormat="1" ht="19.350000000000001" customHeight="1">
      <c r="A64" s="95"/>
      <c r="B64" s="722" t="s">
        <v>193</v>
      </c>
      <c r="C64" s="722"/>
      <c r="D64" s="722"/>
      <c r="E64" s="722"/>
      <c r="F64" s="722"/>
      <c r="G64" s="722"/>
      <c r="H64" s="684"/>
      <c r="I64" s="684"/>
      <c r="J64" s="684"/>
      <c r="K64" s="684"/>
      <c r="L64" s="684"/>
      <c r="M64" s="684"/>
      <c r="N64" s="684"/>
      <c r="O64" s="684"/>
      <c r="P64" s="684"/>
      <c r="Q64" s="684"/>
      <c r="R64" s="684"/>
      <c r="S64" s="684"/>
      <c r="T64" s="684"/>
      <c r="U64" s="684"/>
      <c r="V64" s="684"/>
      <c r="W64" s="684"/>
      <c r="X64" s="684"/>
    </row>
    <row r="65" spans="1:24" s="49" customFormat="1" ht="30" customHeight="1">
      <c r="A65" s="95"/>
      <c r="B65" s="724" t="s">
        <v>194</v>
      </c>
      <c r="C65" s="724"/>
      <c r="D65" s="724"/>
      <c r="E65" s="724"/>
      <c r="F65" s="724"/>
      <c r="G65" s="724"/>
      <c r="H65" s="724"/>
      <c r="I65" s="724"/>
      <c r="J65" s="724"/>
      <c r="K65" s="724"/>
      <c r="L65" s="724"/>
      <c r="M65" s="724"/>
      <c r="N65" s="724"/>
      <c r="O65" s="724"/>
      <c r="P65" s="724"/>
      <c r="Q65" s="724"/>
      <c r="R65" s="724"/>
      <c r="S65" s="724"/>
      <c r="T65" s="724"/>
      <c r="U65" s="724"/>
      <c r="V65" s="724"/>
      <c r="W65" s="724"/>
      <c r="X65" s="724"/>
    </row>
    <row r="66" spans="1:24" s="49" customFormat="1" ht="13.5" customHeight="1">
      <c r="A66" s="95"/>
      <c r="B66" s="726" t="s">
        <v>195</v>
      </c>
      <c r="C66" s="726"/>
      <c r="D66" s="726"/>
      <c r="E66" s="726"/>
      <c r="F66" s="726"/>
      <c r="G66" s="726"/>
      <c r="H66" s="726"/>
      <c r="I66" s="726"/>
      <c r="J66" s="726"/>
      <c r="K66" s="726"/>
      <c r="L66" s="726"/>
      <c r="M66" s="726"/>
      <c r="N66" s="726"/>
      <c r="O66" s="726"/>
      <c r="P66" s="726"/>
      <c r="Q66" s="726"/>
      <c r="R66" s="726"/>
      <c r="S66" s="726"/>
      <c r="T66" s="726"/>
      <c r="U66" s="726"/>
      <c r="V66" s="727"/>
      <c r="W66" s="727"/>
      <c r="X66" s="727"/>
    </row>
    <row r="67" spans="1:24" ht="15" customHeight="1">
      <c r="A67" s="96"/>
      <c r="B67" s="718"/>
      <c r="C67" s="718"/>
      <c r="D67" s="718"/>
      <c r="E67" s="718"/>
      <c r="F67" s="718"/>
      <c r="G67" s="718"/>
      <c r="H67" s="718"/>
      <c r="I67" s="718"/>
      <c r="J67" s="718"/>
      <c r="K67" s="718"/>
      <c r="L67" s="718"/>
      <c r="M67" s="718"/>
      <c r="N67" s="718"/>
      <c r="O67" s="718"/>
      <c r="P67" s="718"/>
      <c r="Q67" s="718"/>
      <c r="R67" s="718"/>
      <c r="S67" s="718"/>
      <c r="T67" s="718"/>
      <c r="U67" s="718"/>
      <c r="V67" s="692"/>
      <c r="W67" s="692"/>
      <c r="X67" s="692"/>
    </row>
    <row r="68" spans="1:24" ht="15" customHeight="1">
      <c r="B68" s="719" t="s">
        <v>196</v>
      </c>
      <c r="C68" s="720"/>
      <c r="D68" s="720"/>
      <c r="E68" s="720"/>
      <c r="F68" s="720"/>
      <c r="G68" s="720"/>
      <c r="H68" s="720"/>
      <c r="I68" s="720"/>
      <c r="J68" s="720"/>
      <c r="K68" s="720"/>
      <c r="L68" s="720"/>
      <c r="M68" s="720"/>
      <c r="N68" s="720"/>
      <c r="O68" s="720"/>
      <c r="P68" s="720"/>
      <c r="Q68" s="720"/>
      <c r="R68" s="720"/>
      <c r="S68" s="720"/>
      <c r="T68" s="720"/>
      <c r="U68" s="720"/>
      <c r="V68" s="720"/>
      <c r="W68" s="720"/>
      <c r="X68" s="720"/>
    </row>
    <row r="69" spans="1:24" ht="11.85" customHeight="1">
      <c r="B69" s="721"/>
      <c r="C69" s="721"/>
      <c r="D69" s="721"/>
      <c r="E69" s="721"/>
      <c r="F69" s="721"/>
      <c r="G69" s="721"/>
      <c r="H69" s="721"/>
      <c r="I69" s="721"/>
      <c r="J69" s="721"/>
      <c r="K69" s="721"/>
      <c r="L69" s="721"/>
      <c r="M69" s="721"/>
      <c r="N69" s="721"/>
      <c r="O69" s="721"/>
      <c r="P69" s="721"/>
      <c r="Q69" s="721"/>
      <c r="R69" s="721"/>
      <c r="S69" s="721"/>
      <c r="T69" s="721"/>
      <c r="U69" s="266"/>
      <c r="V69" s="57"/>
      <c r="W69" s="57"/>
      <c r="X69" s="57"/>
    </row>
    <row r="70" spans="1:24">
      <c r="B70" s="721"/>
      <c r="C70" s="721"/>
      <c r="D70" s="721"/>
      <c r="E70" s="721"/>
      <c r="F70" s="721"/>
      <c r="G70" s="721"/>
      <c r="H70" s="721"/>
      <c r="I70" s="721"/>
      <c r="J70" s="721"/>
      <c r="K70" s="721"/>
      <c r="L70" s="721"/>
      <c r="M70" s="721"/>
      <c r="N70" s="721"/>
      <c r="O70" s="721"/>
      <c r="P70" s="721"/>
      <c r="Q70" s="721"/>
      <c r="R70" s="721"/>
      <c r="S70" s="721"/>
      <c r="T70" s="721"/>
      <c r="U70" s="266"/>
      <c r="V70" s="57"/>
      <c r="W70" s="57"/>
      <c r="X70" s="57"/>
    </row>
  </sheetData>
  <mergeCells count="7">
    <mergeCell ref="B69:T69"/>
    <mergeCell ref="B70:T70"/>
    <mergeCell ref="B64:X64"/>
    <mergeCell ref="B66:X66"/>
    <mergeCell ref="B67:X67"/>
    <mergeCell ref="B65:X65"/>
    <mergeCell ref="B68:X68"/>
  </mergeCells>
  <pageMargins left="0.7" right="0.7" top="0.75" bottom="0.75" header="0.3" footer="0.3"/>
  <pageSetup scale="45" orientation="landscape" r:id="rId1"/>
  <headerFooter>
    <oddHeader>&amp;C&amp;"Arial,Bold"&amp;K000000Table I-3a
Pacific Gas and Electric Company
Demand Response Programs and Activities
2018-22 Incremental Cost Funding                         
November 2023</oddHeader>
    <oddFooter>&amp;L&amp;F&amp;R&amp;A&amp;C&amp;"Calibri"&amp;11&amp;K000000&amp;"Calibri"&amp;11&amp;K0000007a of 11_x000D_&amp;1#&amp;"Calibri"&amp;12&amp;K000000Public</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72"/>
  <sheetViews>
    <sheetView view="pageLayout" topLeftCell="B1" zoomScale="90" zoomScaleNormal="70" zoomScalePageLayoutView="90" workbookViewId="0">
      <selection activeCell="B58" sqref="B58"/>
    </sheetView>
  </sheetViews>
  <sheetFormatPr defaultRowHeight="12"/>
  <cols>
    <col min="1" max="1" width="9.140625" style="1" hidden="1" customWidth="1"/>
    <col min="2" max="2" width="55" style="1" customWidth="1"/>
    <col min="3" max="3" width="12" style="83" customWidth="1"/>
    <col min="4" max="4" width="11.42578125" style="83" bestFit="1" customWidth="1"/>
    <col min="5" max="5" width="11.42578125" style="89" customWidth="1"/>
    <col min="6" max="6" width="12.140625" style="89" customWidth="1"/>
    <col min="7" max="7" width="11.5703125" style="89" customWidth="1"/>
    <col min="8" max="8" width="10.5703125" style="89" customWidth="1"/>
    <col min="9" max="9" width="10.85546875" style="89" customWidth="1"/>
    <col min="10" max="10" width="11.42578125" style="89" customWidth="1"/>
    <col min="11" max="11" width="10.5703125" style="89" customWidth="1"/>
    <col min="12" max="12" width="11.140625" style="89" customWidth="1"/>
    <col min="13" max="14" width="10.5703125" style="89" customWidth="1"/>
    <col min="15" max="15" width="14.42578125" style="89"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s="98" customFormat="1" ht="18">
      <c r="B1" s="99"/>
      <c r="C1" s="100"/>
      <c r="D1" s="100"/>
      <c r="E1" s="100"/>
      <c r="F1" s="100"/>
      <c r="G1" s="100"/>
      <c r="H1" s="100"/>
      <c r="I1" s="101"/>
      <c r="J1" s="100"/>
      <c r="K1" s="100"/>
      <c r="L1" s="100"/>
      <c r="M1" s="100"/>
      <c r="N1" s="100"/>
      <c r="O1" s="100"/>
    </row>
    <row r="2" spans="1:20" ht="5.25" customHeight="1">
      <c r="E2" s="83"/>
      <c r="F2" s="83"/>
      <c r="G2" s="83"/>
      <c r="H2" s="83"/>
      <c r="I2" s="83"/>
      <c r="J2" s="83"/>
      <c r="K2" s="83"/>
      <c r="L2" s="83"/>
      <c r="M2" s="83"/>
      <c r="N2" s="83"/>
      <c r="O2" s="83"/>
    </row>
    <row r="3" spans="1:20" ht="5.0999999999999996" hidden="1" customHeight="1">
      <c r="B3" s="3"/>
      <c r="C3" s="84"/>
      <c r="D3" s="84"/>
      <c r="E3" s="84"/>
      <c r="F3" s="84"/>
      <c r="G3" s="84"/>
      <c r="H3" s="84"/>
      <c r="I3" s="84"/>
      <c r="J3" s="84"/>
      <c r="K3" s="84"/>
      <c r="L3" s="84"/>
      <c r="M3" s="84"/>
      <c r="N3" s="83"/>
      <c r="O3" s="83"/>
    </row>
    <row r="4" spans="1:20" s="4" customFormat="1" ht="5.0999999999999996" hidden="1" customHeight="1">
      <c r="A4" s="1"/>
      <c r="B4" s="7"/>
      <c r="C4" s="373"/>
      <c r="D4" s="373"/>
      <c r="E4" s="83"/>
      <c r="F4" s="83"/>
      <c r="G4" s="83"/>
      <c r="H4" s="83"/>
      <c r="I4" s="83"/>
      <c r="J4" s="83"/>
      <c r="K4" s="83"/>
      <c r="L4" s="83"/>
      <c r="M4" s="83"/>
      <c r="N4" s="373"/>
      <c r="O4" s="373"/>
    </row>
    <row r="5" spans="1:20" ht="50.25" customHeight="1">
      <c r="B5" s="374" t="s">
        <v>197</v>
      </c>
      <c r="C5" s="463" t="s">
        <v>5</v>
      </c>
      <c r="D5" s="463" t="s">
        <v>6</v>
      </c>
      <c r="E5" s="463" t="s">
        <v>7</v>
      </c>
      <c r="F5" s="463" t="s">
        <v>8</v>
      </c>
      <c r="G5" s="463" t="s">
        <v>9</v>
      </c>
      <c r="H5" s="464" t="s">
        <v>10</v>
      </c>
      <c r="I5" s="463" t="s">
        <v>39</v>
      </c>
      <c r="J5" s="463" t="s">
        <v>40</v>
      </c>
      <c r="K5" s="463" t="s">
        <v>41</v>
      </c>
      <c r="L5" s="463" t="s">
        <v>42</v>
      </c>
      <c r="M5" s="463" t="s">
        <v>43</v>
      </c>
      <c r="N5" s="375" t="s">
        <v>44</v>
      </c>
      <c r="O5" s="376" t="s">
        <v>198</v>
      </c>
    </row>
    <row r="6" spans="1:20">
      <c r="B6" s="563" t="s">
        <v>199</v>
      </c>
      <c r="C6" s="311"/>
      <c r="D6" s="311"/>
      <c r="E6" s="311"/>
      <c r="F6" s="311"/>
      <c r="G6" s="311"/>
      <c r="H6" s="311"/>
      <c r="I6" s="311"/>
      <c r="J6" s="311"/>
      <c r="K6" s="311"/>
      <c r="L6" s="311"/>
      <c r="M6" s="311"/>
      <c r="N6" s="377"/>
      <c r="O6" s="378"/>
    </row>
    <row r="7" spans="1:20" ht="12.75">
      <c r="A7" s="10" t="s">
        <v>126</v>
      </c>
      <c r="B7" s="564" t="s">
        <v>128</v>
      </c>
      <c r="C7" s="311">
        <v>0</v>
      </c>
      <c r="D7" s="311">
        <v>0</v>
      </c>
      <c r="E7" s="311">
        <v>0</v>
      </c>
      <c r="F7" s="311">
        <v>0</v>
      </c>
      <c r="G7" s="311">
        <v>0</v>
      </c>
      <c r="H7" s="311">
        <v>0</v>
      </c>
      <c r="I7" s="311">
        <v>0</v>
      </c>
      <c r="J7" s="311">
        <v>0</v>
      </c>
      <c r="K7" s="311">
        <v>0</v>
      </c>
      <c r="L7" s="311">
        <v>0</v>
      </c>
      <c r="M7" s="311">
        <v>0</v>
      </c>
      <c r="N7" s="311"/>
      <c r="O7" s="311">
        <f>SUM(C7:N7)</f>
        <v>0</v>
      </c>
      <c r="T7" s="10"/>
    </row>
    <row r="8" spans="1:20" ht="24">
      <c r="A8" s="10" t="s">
        <v>129</v>
      </c>
      <c r="B8" s="565" t="s">
        <v>200</v>
      </c>
      <c r="C8" s="311">
        <v>0</v>
      </c>
      <c r="D8" s="311">
        <v>0</v>
      </c>
      <c r="E8" s="311">
        <v>0</v>
      </c>
      <c r="F8" s="311">
        <v>0</v>
      </c>
      <c r="G8" s="311">
        <v>0</v>
      </c>
      <c r="H8" s="311">
        <v>0</v>
      </c>
      <c r="I8" s="311">
        <v>0</v>
      </c>
      <c r="J8" s="311">
        <v>0</v>
      </c>
      <c r="K8" s="311">
        <v>0</v>
      </c>
      <c r="L8" s="311">
        <v>0</v>
      </c>
      <c r="M8" s="311">
        <v>0</v>
      </c>
      <c r="N8" s="311"/>
      <c r="O8" s="312">
        <f>SUM(C8:N8)</f>
        <v>0</v>
      </c>
      <c r="T8" s="10"/>
    </row>
    <row r="9" spans="1:20" s="13" customFormat="1" ht="12.75">
      <c r="A9" s="43"/>
      <c r="B9" s="379" t="s">
        <v>131</v>
      </c>
      <c r="C9" s="465">
        <f>SUM(C7:C8)</f>
        <v>0</v>
      </c>
      <c r="D9" s="465">
        <f>SUM(D7:D8)</f>
        <v>0</v>
      </c>
      <c r="E9" s="465">
        <f>SUM(E7:E8)</f>
        <v>0</v>
      </c>
      <c r="F9" s="465">
        <v>0</v>
      </c>
      <c r="G9" s="465">
        <v>0</v>
      </c>
      <c r="H9" s="465">
        <v>0</v>
      </c>
      <c r="I9" s="465">
        <v>0</v>
      </c>
      <c r="J9" s="465">
        <v>0</v>
      </c>
      <c r="K9" s="465">
        <v>0</v>
      </c>
      <c r="L9" s="465">
        <v>0</v>
      </c>
      <c r="M9" s="465">
        <v>0</v>
      </c>
      <c r="N9" s="465"/>
      <c r="O9" s="465">
        <f t="shared" ref="O9" si="0">SUM(O7:O8)</f>
        <v>0</v>
      </c>
      <c r="T9" s="43"/>
    </row>
    <row r="10" spans="1:20" ht="3.75" customHeight="1">
      <c r="A10" s="10"/>
      <c r="B10" s="559"/>
      <c r="C10" s="311"/>
      <c r="D10" s="311"/>
      <c r="E10" s="311"/>
      <c r="F10" s="601"/>
      <c r="G10" s="311"/>
      <c r="H10" s="311"/>
      <c r="I10" s="311"/>
      <c r="J10" s="311"/>
      <c r="K10" s="311"/>
      <c r="L10" s="311"/>
      <c r="M10" s="311"/>
      <c r="N10" s="311"/>
      <c r="O10" s="380"/>
      <c r="T10" s="10"/>
    </row>
    <row r="11" spans="1:20" ht="12.75">
      <c r="A11" s="10"/>
      <c r="B11" s="563" t="s">
        <v>201</v>
      </c>
      <c r="C11" s="311"/>
      <c r="D11" s="311"/>
      <c r="E11" s="311"/>
      <c r="F11" s="311"/>
      <c r="G11" s="311"/>
      <c r="H11" s="311"/>
      <c r="I11" s="311"/>
      <c r="J11" s="311"/>
      <c r="K11" s="311"/>
      <c r="L11" s="311"/>
      <c r="M11" s="311"/>
      <c r="N11" s="311"/>
      <c r="O11" s="311"/>
      <c r="T11" s="10"/>
    </row>
    <row r="12" spans="1:20" ht="12.75">
      <c r="A12" s="10" t="s">
        <v>134</v>
      </c>
      <c r="B12" s="564" t="s">
        <v>130</v>
      </c>
      <c r="C12" s="311">
        <v>0</v>
      </c>
      <c r="D12" s="311">
        <v>0</v>
      </c>
      <c r="E12" s="311">
        <v>0</v>
      </c>
      <c r="F12" s="311">
        <v>0</v>
      </c>
      <c r="G12" s="311">
        <v>0</v>
      </c>
      <c r="H12" s="311">
        <v>0</v>
      </c>
      <c r="I12" s="311">
        <v>0</v>
      </c>
      <c r="J12" s="311">
        <v>0</v>
      </c>
      <c r="K12" s="311">
        <v>0</v>
      </c>
      <c r="L12" s="311">
        <v>0</v>
      </c>
      <c r="M12" s="311">
        <v>0</v>
      </c>
      <c r="N12" s="311"/>
      <c r="O12" s="311">
        <f>SUM(C12:N12)</f>
        <v>0</v>
      </c>
      <c r="T12" s="10"/>
    </row>
    <row r="13" spans="1:20" ht="13.5">
      <c r="A13" s="10"/>
      <c r="B13" s="564" t="s">
        <v>202</v>
      </c>
      <c r="C13" s="311">
        <v>0</v>
      </c>
      <c r="D13" s="311">
        <v>0</v>
      </c>
      <c r="E13" s="311">
        <v>0</v>
      </c>
      <c r="F13" s="311">
        <v>0</v>
      </c>
      <c r="G13" s="311">
        <v>0</v>
      </c>
      <c r="H13" s="311">
        <v>0</v>
      </c>
      <c r="I13" s="311">
        <v>0</v>
      </c>
      <c r="J13" s="311">
        <v>0</v>
      </c>
      <c r="K13" s="311">
        <v>0</v>
      </c>
      <c r="L13" s="311">
        <v>0</v>
      </c>
      <c r="M13" s="311">
        <v>0</v>
      </c>
      <c r="N13" s="311"/>
      <c r="O13" s="311">
        <f>SUM(C13:N13)</f>
        <v>0</v>
      </c>
      <c r="T13" s="10"/>
    </row>
    <row r="14" spans="1:20" s="13" customFormat="1" ht="12.75">
      <c r="A14" s="43"/>
      <c r="B14" s="379" t="s">
        <v>136</v>
      </c>
      <c r="C14" s="465">
        <f>SUM(C12:C13)</f>
        <v>0</v>
      </c>
      <c r="D14" s="465">
        <f>SUM(D12:D13)</f>
        <v>0</v>
      </c>
      <c r="E14" s="465">
        <f>SUM(E12:E13)</f>
        <v>0</v>
      </c>
      <c r="F14" s="465">
        <v>0</v>
      </c>
      <c r="G14" s="465">
        <v>0</v>
      </c>
      <c r="H14" s="465">
        <v>0</v>
      </c>
      <c r="I14" s="465">
        <v>0</v>
      </c>
      <c r="J14" s="465">
        <v>0</v>
      </c>
      <c r="K14" s="465">
        <v>0</v>
      </c>
      <c r="L14" s="465">
        <v>0</v>
      </c>
      <c r="M14" s="465">
        <v>0</v>
      </c>
      <c r="N14" s="465"/>
      <c r="O14" s="465">
        <f t="shared" ref="O14" si="1">SUM(O12:O13)</f>
        <v>0</v>
      </c>
      <c r="T14" s="43"/>
    </row>
    <row r="15" spans="1:20" ht="5.0999999999999996" customHeight="1">
      <c r="A15" s="10"/>
      <c r="B15" s="561"/>
      <c r="C15" s="311"/>
      <c r="D15" s="311"/>
      <c r="E15" s="311"/>
      <c r="F15" s="311"/>
      <c r="G15" s="311"/>
      <c r="H15" s="311"/>
      <c r="I15" s="311"/>
      <c r="J15" s="311"/>
      <c r="K15" s="311"/>
      <c r="L15" s="311"/>
      <c r="M15" s="311"/>
      <c r="N15" s="311"/>
      <c r="O15" s="311"/>
      <c r="T15" s="10"/>
    </row>
    <row r="16" spans="1:20" ht="12.75">
      <c r="A16" s="10"/>
      <c r="B16" s="561" t="s">
        <v>203</v>
      </c>
      <c r="C16" s="311"/>
      <c r="D16" s="311"/>
      <c r="E16" s="311"/>
      <c r="F16" s="311"/>
      <c r="G16" s="311"/>
      <c r="H16" s="311"/>
      <c r="I16" s="311"/>
      <c r="J16" s="311"/>
      <c r="K16" s="311"/>
      <c r="L16" s="311"/>
      <c r="M16" s="311"/>
      <c r="N16" s="311"/>
      <c r="O16" s="311"/>
      <c r="T16" s="10"/>
    </row>
    <row r="17" spans="1:20" ht="12.75">
      <c r="A17" s="10" t="s">
        <v>139</v>
      </c>
      <c r="B17" s="564" t="s">
        <v>204</v>
      </c>
      <c r="C17" s="311">
        <v>0</v>
      </c>
      <c r="D17" s="311">
        <v>0</v>
      </c>
      <c r="E17" s="311">
        <v>0</v>
      </c>
      <c r="F17" s="311">
        <v>0</v>
      </c>
      <c r="G17" s="311">
        <v>0</v>
      </c>
      <c r="H17" s="311">
        <v>0</v>
      </c>
      <c r="I17" s="311">
        <v>0</v>
      </c>
      <c r="J17" s="311">
        <v>0</v>
      </c>
      <c r="K17" s="311">
        <v>0</v>
      </c>
      <c r="L17" s="311">
        <v>0</v>
      </c>
      <c r="M17" s="311">
        <v>0</v>
      </c>
      <c r="N17" s="311"/>
      <c r="O17" s="311">
        <f>SUM(C17:N17)</f>
        <v>0</v>
      </c>
      <c r="T17" s="10"/>
    </row>
    <row r="18" spans="1:20" s="13" customFormat="1" ht="12.75">
      <c r="A18" s="43"/>
      <c r="B18" s="379" t="s">
        <v>141</v>
      </c>
      <c r="C18" s="465">
        <f>SUM(C17)</f>
        <v>0</v>
      </c>
      <c r="D18" s="465">
        <f>SUM(D17)</f>
        <v>0</v>
      </c>
      <c r="E18" s="465">
        <f>SUM(E17)</f>
        <v>0</v>
      </c>
      <c r="F18" s="465">
        <v>0</v>
      </c>
      <c r="G18" s="465">
        <v>0</v>
      </c>
      <c r="H18" s="465">
        <v>0</v>
      </c>
      <c r="I18" s="465">
        <v>0</v>
      </c>
      <c r="J18" s="465">
        <v>0</v>
      </c>
      <c r="K18" s="465">
        <v>0</v>
      </c>
      <c r="L18" s="465">
        <v>0</v>
      </c>
      <c r="M18" s="465">
        <v>0</v>
      </c>
      <c r="N18" s="465"/>
      <c r="O18" s="465">
        <f t="shared" ref="O18" si="2">O17</f>
        <v>0</v>
      </c>
      <c r="T18" s="43"/>
    </row>
    <row r="19" spans="1:20" ht="3" customHeight="1">
      <c r="A19" s="10"/>
      <c r="B19" s="564"/>
      <c r="C19" s="311"/>
      <c r="D19" s="311"/>
      <c r="E19" s="311"/>
      <c r="F19" s="311"/>
      <c r="G19" s="311"/>
      <c r="H19" s="311"/>
      <c r="I19" s="311"/>
      <c r="J19" s="311"/>
      <c r="K19" s="311"/>
      <c r="L19" s="311"/>
      <c r="M19" s="311"/>
      <c r="N19" s="311"/>
      <c r="O19" s="311"/>
      <c r="T19" s="10"/>
    </row>
    <row r="20" spans="1:20" ht="12.75">
      <c r="A20" s="10"/>
      <c r="B20" s="563" t="s">
        <v>142</v>
      </c>
      <c r="C20" s="311"/>
      <c r="D20" s="311"/>
      <c r="E20" s="311"/>
      <c r="F20" s="311"/>
      <c r="G20" s="311"/>
      <c r="H20" s="311"/>
      <c r="I20" s="311"/>
      <c r="J20" s="311"/>
      <c r="K20" s="311"/>
      <c r="L20" s="311"/>
      <c r="M20" s="311"/>
      <c r="N20" s="311"/>
      <c r="O20" s="311"/>
      <c r="T20" s="10"/>
    </row>
    <row r="21" spans="1:20" s="87" customFormat="1" ht="12.75">
      <c r="A21" s="86" t="s">
        <v>143</v>
      </c>
      <c r="B21" s="564" t="s">
        <v>144</v>
      </c>
      <c r="C21" s="311">
        <v>0</v>
      </c>
      <c r="D21" s="311">
        <v>0</v>
      </c>
      <c r="E21" s="311">
        <v>0</v>
      </c>
      <c r="F21" s="311">
        <v>0</v>
      </c>
      <c r="G21" s="311">
        <v>0</v>
      </c>
      <c r="H21" s="311">
        <v>0</v>
      </c>
      <c r="I21" s="311">
        <v>0</v>
      </c>
      <c r="J21" s="311">
        <v>0</v>
      </c>
      <c r="K21" s="311">
        <v>0</v>
      </c>
      <c r="L21" s="311">
        <v>0</v>
      </c>
      <c r="M21" s="311">
        <v>0</v>
      </c>
      <c r="N21" s="311"/>
      <c r="O21" s="311">
        <f>SUM(C21:N21)</f>
        <v>0</v>
      </c>
      <c r="T21" s="86"/>
    </row>
    <row r="22" spans="1:20" ht="12.75">
      <c r="A22" s="10" t="s">
        <v>145</v>
      </c>
      <c r="B22" s="564" t="s">
        <v>146</v>
      </c>
      <c r="C22" s="311">
        <v>0</v>
      </c>
      <c r="D22" s="311">
        <v>0</v>
      </c>
      <c r="E22" s="311">
        <v>0</v>
      </c>
      <c r="F22" s="311">
        <v>0</v>
      </c>
      <c r="G22" s="311">
        <v>0</v>
      </c>
      <c r="H22" s="311">
        <v>0</v>
      </c>
      <c r="I22" s="311">
        <v>0</v>
      </c>
      <c r="J22" s="311">
        <v>0</v>
      </c>
      <c r="K22" s="311">
        <v>0</v>
      </c>
      <c r="L22" s="311">
        <v>0</v>
      </c>
      <c r="M22" s="311">
        <v>0</v>
      </c>
      <c r="N22" s="311"/>
      <c r="O22" s="311">
        <f>SUM(C22:N22)</f>
        <v>0</v>
      </c>
      <c r="T22" s="10"/>
    </row>
    <row r="23" spans="1:20" s="13" customFormat="1" ht="12.75">
      <c r="A23" s="43"/>
      <c r="B23" s="379" t="s">
        <v>149</v>
      </c>
      <c r="C23" s="465">
        <f>SUM(C21:C22)</f>
        <v>0</v>
      </c>
      <c r="D23" s="465">
        <f>SUM(D21:D22)</f>
        <v>0</v>
      </c>
      <c r="E23" s="465">
        <f>SUM(E21:E22)</f>
        <v>0</v>
      </c>
      <c r="F23" s="465">
        <v>0</v>
      </c>
      <c r="G23" s="465">
        <v>0</v>
      </c>
      <c r="H23" s="465">
        <v>0</v>
      </c>
      <c r="I23" s="465">
        <v>0</v>
      </c>
      <c r="J23" s="465">
        <v>0</v>
      </c>
      <c r="K23" s="465">
        <v>0</v>
      </c>
      <c r="L23" s="465">
        <v>0</v>
      </c>
      <c r="M23" s="465">
        <v>0</v>
      </c>
      <c r="N23" s="465"/>
      <c r="O23" s="465">
        <f t="shared" ref="O23" si="3">SUM(O21:O22)</f>
        <v>0</v>
      </c>
      <c r="T23" s="43"/>
    </row>
    <row r="24" spans="1:20" ht="3" customHeight="1">
      <c r="A24" s="10"/>
      <c r="B24" s="564"/>
      <c r="C24" s="311"/>
      <c r="D24" s="311"/>
      <c r="E24" s="311"/>
      <c r="F24" s="311"/>
      <c r="G24" s="311"/>
      <c r="H24" s="311"/>
      <c r="I24" s="311"/>
      <c r="J24" s="311"/>
      <c r="K24" s="311"/>
      <c r="L24" s="311"/>
      <c r="M24" s="311">
        <v>0</v>
      </c>
      <c r="N24" s="311"/>
      <c r="O24" s="311"/>
      <c r="T24" s="10"/>
    </row>
    <row r="25" spans="1:20" ht="12.75">
      <c r="A25" s="10"/>
      <c r="B25" s="566" t="s">
        <v>205</v>
      </c>
      <c r="C25" s="311"/>
      <c r="D25" s="311"/>
      <c r="E25" s="311"/>
      <c r="F25" s="311"/>
      <c r="G25" s="311"/>
      <c r="H25" s="311"/>
      <c r="I25" s="311"/>
      <c r="J25" s="311"/>
      <c r="K25" s="311"/>
      <c r="L25" s="311"/>
      <c r="M25" s="311"/>
      <c r="N25" s="311"/>
      <c r="O25" s="311"/>
      <c r="T25" s="10"/>
    </row>
    <row r="26" spans="1:20" ht="12.75">
      <c r="A26" s="94"/>
      <c r="B26" s="564" t="s">
        <v>206</v>
      </c>
      <c r="C26" s="311">
        <v>0</v>
      </c>
      <c r="D26" s="311">
        <v>0</v>
      </c>
      <c r="E26" s="311">
        <v>0</v>
      </c>
      <c r="F26" s="311">
        <v>0</v>
      </c>
      <c r="G26" s="311">
        <v>0</v>
      </c>
      <c r="H26" s="311">
        <v>0</v>
      </c>
      <c r="I26" s="311">
        <v>0</v>
      </c>
      <c r="J26" s="311">
        <v>0</v>
      </c>
      <c r="K26" s="311">
        <v>0</v>
      </c>
      <c r="L26" s="311">
        <v>0</v>
      </c>
      <c r="M26" s="311">
        <v>0</v>
      </c>
      <c r="N26" s="311"/>
      <c r="O26" s="311">
        <f t="shared" ref="O26:O27" si="4">SUM(C26:N26)</f>
        <v>0</v>
      </c>
      <c r="T26" s="10"/>
    </row>
    <row r="27" spans="1:20" ht="12.75">
      <c r="A27" s="94"/>
      <c r="B27" s="564" t="s">
        <v>179</v>
      </c>
      <c r="C27" s="311">
        <v>0</v>
      </c>
      <c r="D27" s="311">
        <v>0</v>
      </c>
      <c r="E27" s="311">
        <v>0</v>
      </c>
      <c r="F27" s="311">
        <v>0</v>
      </c>
      <c r="G27" s="311">
        <v>0</v>
      </c>
      <c r="H27" s="311">
        <v>0</v>
      </c>
      <c r="I27" s="311">
        <v>0</v>
      </c>
      <c r="J27" s="311">
        <v>0</v>
      </c>
      <c r="K27" s="311">
        <v>0</v>
      </c>
      <c r="L27" s="311">
        <v>0</v>
      </c>
      <c r="M27" s="311">
        <v>0</v>
      </c>
      <c r="N27" s="311"/>
      <c r="O27" s="311">
        <f t="shared" si="4"/>
        <v>0</v>
      </c>
      <c r="T27" s="10"/>
    </row>
    <row r="28" spans="1:20" s="13" customFormat="1" ht="12.75">
      <c r="A28" s="43"/>
      <c r="B28" s="379" t="s">
        <v>153</v>
      </c>
      <c r="C28" s="465">
        <f>SUM(C26:C27)</f>
        <v>0</v>
      </c>
      <c r="D28" s="465">
        <f>SUM(D26:D27)</f>
        <v>0</v>
      </c>
      <c r="E28" s="465">
        <f>SUM(E26:E27)</f>
        <v>0</v>
      </c>
      <c r="F28" s="465">
        <v>0</v>
      </c>
      <c r="G28" s="465">
        <v>0</v>
      </c>
      <c r="H28" s="465">
        <v>0</v>
      </c>
      <c r="I28" s="465">
        <v>0</v>
      </c>
      <c r="J28" s="465">
        <v>0</v>
      </c>
      <c r="K28" s="465">
        <v>0</v>
      </c>
      <c r="L28" s="465">
        <v>0</v>
      </c>
      <c r="M28" s="465">
        <v>0</v>
      </c>
      <c r="N28" s="465"/>
      <c r="O28" s="465">
        <f t="shared" ref="O28" si="5">SUM(O26:O27)</f>
        <v>0</v>
      </c>
      <c r="T28" s="43"/>
    </row>
    <row r="29" spans="1:20" ht="3" customHeight="1">
      <c r="A29" s="10"/>
      <c r="B29" s="564"/>
      <c r="C29" s="311"/>
      <c r="D29" s="311"/>
      <c r="E29" s="311"/>
      <c r="F29" s="311"/>
      <c r="G29" s="311">
        <v>0</v>
      </c>
      <c r="H29" s="311"/>
      <c r="I29" s="311"/>
      <c r="J29" s="311"/>
      <c r="K29" s="311"/>
      <c r="L29" s="311"/>
      <c r="M29" s="311"/>
      <c r="N29" s="311"/>
      <c r="O29" s="311"/>
      <c r="T29" s="10"/>
    </row>
    <row r="30" spans="1:20" ht="12.75" customHeight="1">
      <c r="A30" s="10"/>
      <c r="B30" s="561" t="s">
        <v>207</v>
      </c>
      <c r="C30" s="311"/>
      <c r="D30" s="311"/>
      <c r="E30" s="311"/>
      <c r="F30" s="311"/>
      <c r="G30" s="311"/>
      <c r="H30" s="311"/>
      <c r="I30" s="311"/>
      <c r="J30" s="311"/>
      <c r="K30" s="311"/>
      <c r="L30" s="311"/>
      <c r="M30" s="311"/>
      <c r="N30" s="311"/>
      <c r="O30" s="311"/>
      <c r="T30" s="10"/>
    </row>
    <row r="31" spans="1:20" ht="12.75">
      <c r="A31" s="94" t="s">
        <v>155</v>
      </c>
      <c r="B31" s="564" t="s">
        <v>208</v>
      </c>
      <c r="C31" s="311">
        <v>0</v>
      </c>
      <c r="D31" s="311">
        <v>0</v>
      </c>
      <c r="E31" s="311">
        <v>0</v>
      </c>
      <c r="F31" s="311">
        <v>0</v>
      </c>
      <c r="G31" s="311">
        <v>0</v>
      </c>
      <c r="H31" s="311">
        <v>0</v>
      </c>
      <c r="I31" s="311">
        <v>0</v>
      </c>
      <c r="J31" s="311">
        <v>0</v>
      </c>
      <c r="K31" s="311">
        <v>0</v>
      </c>
      <c r="L31" s="311">
        <v>0</v>
      </c>
      <c r="M31" s="311">
        <v>0</v>
      </c>
      <c r="N31" s="311"/>
      <c r="O31" s="311">
        <f>SUM(C31:N31)</f>
        <v>0</v>
      </c>
      <c r="T31" s="10"/>
    </row>
    <row r="32" spans="1:20" ht="12.75">
      <c r="A32" s="94"/>
      <c r="B32" s="564" t="s">
        <v>209</v>
      </c>
      <c r="C32" s="311">
        <v>0</v>
      </c>
      <c r="D32" s="311">
        <v>0</v>
      </c>
      <c r="E32" s="311">
        <v>0</v>
      </c>
      <c r="F32" s="311">
        <v>0</v>
      </c>
      <c r="G32" s="311">
        <v>0</v>
      </c>
      <c r="H32" s="311">
        <v>0</v>
      </c>
      <c r="I32" s="311">
        <v>0</v>
      </c>
      <c r="J32" s="311">
        <v>0</v>
      </c>
      <c r="K32" s="311">
        <v>0</v>
      </c>
      <c r="L32" s="311">
        <v>0</v>
      </c>
      <c r="M32" s="311">
        <v>0</v>
      </c>
      <c r="N32" s="311"/>
      <c r="O32" s="102">
        <f>SUM(C32:N32)</f>
        <v>0</v>
      </c>
      <c r="T32" s="10"/>
    </row>
    <row r="33" spans="1:20" s="13" customFormat="1" ht="12.75">
      <c r="A33" s="43"/>
      <c r="B33" s="379" t="s">
        <v>158</v>
      </c>
      <c r="C33" s="465">
        <f>SUM(C31:C32)</f>
        <v>0</v>
      </c>
      <c r="D33" s="465">
        <f>SUM(D31:D32)</f>
        <v>0</v>
      </c>
      <c r="E33" s="465">
        <f>SUM(E31:E32)</f>
        <v>0</v>
      </c>
      <c r="F33" s="465">
        <v>0</v>
      </c>
      <c r="G33" s="465">
        <v>0</v>
      </c>
      <c r="H33" s="465">
        <v>0</v>
      </c>
      <c r="I33" s="465">
        <v>0</v>
      </c>
      <c r="J33" s="465">
        <v>0</v>
      </c>
      <c r="K33" s="465">
        <v>0</v>
      </c>
      <c r="L33" s="465">
        <v>0</v>
      </c>
      <c r="M33" s="465">
        <v>0</v>
      </c>
      <c r="N33" s="465"/>
      <c r="O33" s="465">
        <f t="shared" ref="O33" si="6">SUM(O31:O32)</f>
        <v>0</v>
      </c>
      <c r="T33" s="43"/>
    </row>
    <row r="34" spans="1:20" ht="3" customHeight="1">
      <c r="A34" s="10"/>
      <c r="B34" s="564"/>
      <c r="C34" s="311"/>
      <c r="D34" s="311"/>
      <c r="E34" s="311"/>
      <c r="F34" s="311"/>
      <c r="G34" s="311"/>
      <c r="H34" s="311"/>
      <c r="I34" s="311"/>
      <c r="J34" s="311"/>
      <c r="K34" s="311"/>
      <c r="L34" s="311"/>
      <c r="M34" s="311"/>
      <c r="N34" s="311"/>
      <c r="O34" s="311"/>
      <c r="T34" s="10"/>
    </row>
    <row r="35" spans="1:20" ht="12.75" customHeight="1">
      <c r="A35" s="10"/>
      <c r="B35" s="563" t="s">
        <v>210</v>
      </c>
      <c r="C35" s="311"/>
      <c r="D35" s="311"/>
      <c r="E35" s="311"/>
      <c r="F35" s="311"/>
      <c r="G35" s="311"/>
      <c r="H35" s="311"/>
      <c r="I35" s="311"/>
      <c r="J35" s="311"/>
      <c r="K35" s="311"/>
      <c r="L35" s="311"/>
      <c r="M35" s="311"/>
      <c r="N35" s="311"/>
      <c r="O35" s="311"/>
      <c r="T35" s="10"/>
    </row>
    <row r="36" spans="1:20" s="87" customFormat="1" ht="12.75">
      <c r="A36" s="86" t="s">
        <v>160</v>
      </c>
      <c r="B36" s="564" t="s">
        <v>211</v>
      </c>
      <c r="C36" s="311">
        <v>0</v>
      </c>
      <c r="D36" s="311">
        <v>0</v>
      </c>
      <c r="E36" s="311">
        <v>0</v>
      </c>
      <c r="F36" s="311">
        <v>0</v>
      </c>
      <c r="G36" s="311">
        <v>0</v>
      </c>
      <c r="H36" s="311">
        <v>0</v>
      </c>
      <c r="I36" s="311">
        <v>0</v>
      </c>
      <c r="J36" s="311">
        <v>0</v>
      </c>
      <c r="K36" s="311">
        <v>0</v>
      </c>
      <c r="L36" s="311">
        <v>0</v>
      </c>
      <c r="M36" s="311">
        <v>0</v>
      </c>
      <c r="N36" s="311"/>
      <c r="O36" s="311">
        <f>SUM(C36:N36)</f>
        <v>0</v>
      </c>
      <c r="T36" s="86"/>
    </row>
    <row r="37" spans="1:20" ht="13.5">
      <c r="A37" s="10"/>
      <c r="B37" s="564" t="s">
        <v>212</v>
      </c>
      <c r="C37" s="311">
        <v>0</v>
      </c>
      <c r="D37" s="311">
        <v>0</v>
      </c>
      <c r="E37" s="311">
        <v>0</v>
      </c>
      <c r="F37" s="311">
        <v>0</v>
      </c>
      <c r="G37" s="311">
        <v>0</v>
      </c>
      <c r="H37" s="311">
        <v>0</v>
      </c>
      <c r="I37" s="311">
        <v>0</v>
      </c>
      <c r="J37" s="311">
        <v>0</v>
      </c>
      <c r="K37" s="311">
        <v>0</v>
      </c>
      <c r="L37" s="311">
        <v>0</v>
      </c>
      <c r="M37" s="311">
        <v>0</v>
      </c>
      <c r="N37" s="311"/>
      <c r="O37" s="311">
        <f>SUM(C37:N37)</f>
        <v>0</v>
      </c>
      <c r="T37" s="10"/>
    </row>
    <row r="38" spans="1:20" ht="12.75">
      <c r="A38" s="10" t="s">
        <v>182</v>
      </c>
      <c r="B38" s="564" t="s">
        <v>157</v>
      </c>
      <c r="C38" s="311">
        <v>0</v>
      </c>
      <c r="D38" s="311">
        <v>0</v>
      </c>
      <c r="E38" s="311">
        <v>0</v>
      </c>
      <c r="F38" s="311">
        <v>0</v>
      </c>
      <c r="G38" s="311">
        <v>0</v>
      </c>
      <c r="H38" s="311">
        <v>0</v>
      </c>
      <c r="I38" s="311">
        <v>0</v>
      </c>
      <c r="J38" s="311">
        <v>0</v>
      </c>
      <c r="K38" s="311">
        <v>0</v>
      </c>
      <c r="L38" s="311">
        <v>0</v>
      </c>
      <c r="M38" s="311">
        <v>0</v>
      </c>
      <c r="N38" s="311"/>
      <c r="O38" s="311">
        <f>SUM(C38:N38)</f>
        <v>0</v>
      </c>
      <c r="T38" s="10"/>
    </row>
    <row r="39" spans="1:20" s="13" customFormat="1" ht="12.75">
      <c r="A39" s="43"/>
      <c r="B39" s="379" t="s">
        <v>165</v>
      </c>
      <c r="C39" s="465">
        <f t="shared" ref="C39:D39" si="7">SUM(C36:C38)</f>
        <v>0</v>
      </c>
      <c r="D39" s="465">
        <f t="shared" si="7"/>
        <v>0</v>
      </c>
      <c r="E39" s="465">
        <f t="shared" ref="E39" si="8">SUM(E36:E38)</f>
        <v>0</v>
      </c>
      <c r="F39" s="465">
        <v>0</v>
      </c>
      <c r="G39" s="465">
        <v>0</v>
      </c>
      <c r="H39" s="465">
        <v>0</v>
      </c>
      <c r="I39" s="465">
        <v>0</v>
      </c>
      <c r="J39" s="465">
        <v>0</v>
      </c>
      <c r="K39" s="465">
        <v>0</v>
      </c>
      <c r="L39" s="465">
        <v>0</v>
      </c>
      <c r="M39" s="465">
        <v>0</v>
      </c>
      <c r="N39" s="465"/>
      <c r="O39" s="465">
        <f t="shared" ref="O39" si="9">SUM(O36:O38)</f>
        <v>0</v>
      </c>
      <c r="T39" s="43"/>
    </row>
    <row r="40" spans="1:20" ht="5.25" customHeight="1">
      <c r="A40" s="10"/>
      <c r="B40" s="564"/>
      <c r="C40" s="313"/>
      <c r="D40" s="313"/>
      <c r="E40" s="313"/>
      <c r="F40" s="313"/>
      <c r="G40" s="313"/>
      <c r="H40" s="313"/>
      <c r="I40" s="313"/>
      <c r="J40" s="313"/>
      <c r="K40" s="313"/>
      <c r="L40" s="313"/>
      <c r="M40" s="313"/>
      <c r="N40" s="377"/>
      <c r="O40" s="311"/>
      <c r="T40" s="10"/>
    </row>
    <row r="41" spans="1:20" ht="12.75">
      <c r="A41" s="10"/>
      <c r="B41" s="563" t="s">
        <v>213</v>
      </c>
      <c r="C41" s="311"/>
      <c r="D41" s="311"/>
      <c r="E41" s="311"/>
      <c r="F41" s="311"/>
      <c r="G41" s="311"/>
      <c r="H41" s="311"/>
      <c r="I41" s="311"/>
      <c r="J41" s="311"/>
      <c r="K41" s="311"/>
      <c r="L41" s="311"/>
      <c r="M41" s="311"/>
      <c r="N41" s="85"/>
      <c r="O41" s="311"/>
      <c r="T41" s="10"/>
    </row>
    <row r="42" spans="1:20" ht="12.75">
      <c r="A42" s="10" t="s">
        <v>214</v>
      </c>
      <c r="B42" s="564" t="s">
        <v>215</v>
      </c>
      <c r="C42" s="311">
        <v>1500</v>
      </c>
      <c r="D42" s="311">
        <v>1500</v>
      </c>
      <c r="E42" s="311">
        <v>1500</v>
      </c>
      <c r="F42" s="598">
        <v>1500</v>
      </c>
      <c r="G42" s="311">
        <v>0</v>
      </c>
      <c r="H42" s="311">
        <v>0</v>
      </c>
      <c r="I42" s="311">
        <v>0</v>
      </c>
      <c r="J42" s="311">
        <v>0</v>
      </c>
      <c r="K42" s="311">
        <v>0</v>
      </c>
      <c r="L42" s="311">
        <v>0</v>
      </c>
      <c r="M42" s="311">
        <v>0</v>
      </c>
      <c r="N42" s="311"/>
      <c r="O42" s="311">
        <f>SUM(C42:N42)</f>
        <v>6000</v>
      </c>
      <c r="T42" s="10"/>
    </row>
    <row r="43" spans="1:20" s="87" customFormat="1" ht="13.5">
      <c r="A43" s="86" t="s">
        <v>216</v>
      </c>
      <c r="B43" s="564" t="s">
        <v>217</v>
      </c>
      <c r="C43" s="311">
        <v>0</v>
      </c>
      <c r="D43" s="311">
        <v>0</v>
      </c>
      <c r="E43" s="311">
        <v>0</v>
      </c>
      <c r="F43" s="311">
        <v>0</v>
      </c>
      <c r="G43" s="311">
        <v>0</v>
      </c>
      <c r="H43" s="311">
        <v>0</v>
      </c>
      <c r="I43" s="311">
        <v>0</v>
      </c>
      <c r="J43" s="311">
        <v>0</v>
      </c>
      <c r="K43" s="311">
        <v>0</v>
      </c>
      <c r="L43" s="311">
        <v>0</v>
      </c>
      <c r="M43" s="311">
        <v>0</v>
      </c>
      <c r="N43" s="311"/>
      <c r="O43" s="311">
        <f>SUM(C43:N43)</f>
        <v>0</v>
      </c>
      <c r="T43" s="86"/>
    </row>
    <row r="44" spans="1:20" ht="12.75">
      <c r="A44" s="10"/>
      <c r="B44" s="564" t="s">
        <v>218</v>
      </c>
      <c r="C44" s="311">
        <v>0</v>
      </c>
      <c r="D44" s="311">
        <v>0</v>
      </c>
      <c r="E44" s="311">
        <v>0</v>
      </c>
      <c r="F44" s="311">
        <v>0</v>
      </c>
      <c r="G44" s="311">
        <v>0</v>
      </c>
      <c r="H44" s="311">
        <v>0</v>
      </c>
      <c r="I44" s="311">
        <v>0</v>
      </c>
      <c r="J44" s="311">
        <v>0</v>
      </c>
      <c r="K44" s="311">
        <v>0</v>
      </c>
      <c r="L44" s="311">
        <v>0</v>
      </c>
      <c r="M44" s="311">
        <v>0</v>
      </c>
      <c r="N44" s="311"/>
      <c r="O44" s="311">
        <f>SUM(C44:N44)</f>
        <v>0</v>
      </c>
      <c r="T44" s="10"/>
    </row>
    <row r="45" spans="1:20" ht="12.75">
      <c r="A45" s="10"/>
      <c r="B45" s="564" t="s">
        <v>162</v>
      </c>
      <c r="C45" s="311">
        <v>0</v>
      </c>
      <c r="D45" s="311">
        <v>0</v>
      </c>
      <c r="E45" s="311">
        <v>0</v>
      </c>
      <c r="F45" s="311">
        <v>0</v>
      </c>
      <c r="G45" s="311">
        <v>0</v>
      </c>
      <c r="H45" s="311">
        <v>0</v>
      </c>
      <c r="I45" s="311">
        <v>0</v>
      </c>
      <c r="J45" s="311">
        <v>0</v>
      </c>
      <c r="K45" s="311">
        <v>0</v>
      </c>
      <c r="L45" s="311">
        <v>0</v>
      </c>
      <c r="M45" s="311">
        <v>0</v>
      </c>
      <c r="N45" s="311"/>
      <c r="O45" s="311">
        <f>SUM(C45:N45)</f>
        <v>0</v>
      </c>
      <c r="T45" s="10"/>
    </row>
    <row r="46" spans="1:20" s="13" customFormat="1" ht="12.75">
      <c r="A46" s="43"/>
      <c r="B46" s="379" t="s">
        <v>188</v>
      </c>
      <c r="C46" s="465">
        <f t="shared" ref="C46:D46" si="10">SUM(C42:C45)</f>
        <v>1500</v>
      </c>
      <c r="D46" s="465">
        <f t="shared" si="10"/>
        <v>1500</v>
      </c>
      <c r="E46" s="465">
        <f t="shared" ref="E46:F46" si="11">SUM(E42:E45)</f>
        <v>1500</v>
      </c>
      <c r="F46" s="465">
        <f t="shared" si="11"/>
        <v>1500</v>
      </c>
      <c r="G46" s="465">
        <f>SUM(G42:G45)</f>
        <v>0</v>
      </c>
      <c r="H46" s="465">
        <v>0</v>
      </c>
      <c r="I46" s="465">
        <v>0</v>
      </c>
      <c r="J46" s="465">
        <v>0</v>
      </c>
      <c r="K46" s="465">
        <v>0</v>
      </c>
      <c r="L46" s="465">
        <v>0</v>
      </c>
      <c r="M46" s="465">
        <v>0</v>
      </c>
      <c r="N46" s="465"/>
      <c r="O46" s="465">
        <f t="shared" ref="O46" si="12">SUM(O42:O45)</f>
        <v>6000</v>
      </c>
      <c r="T46" s="43"/>
    </row>
    <row r="47" spans="1:20" ht="5.0999999999999996" customHeight="1">
      <c r="A47" s="10"/>
      <c r="B47" s="348"/>
      <c r="C47" s="311"/>
      <c r="D47" s="311"/>
      <c r="E47" s="311"/>
      <c r="F47" s="311"/>
      <c r="G47" s="311"/>
      <c r="H47" s="311"/>
      <c r="I47" s="311"/>
      <c r="J47" s="311"/>
      <c r="K47" s="311"/>
      <c r="L47" s="311"/>
      <c r="M47" s="311"/>
      <c r="N47" s="311"/>
      <c r="O47" s="311"/>
      <c r="T47" s="10"/>
    </row>
    <row r="48" spans="1:20" ht="26.25" customHeight="1">
      <c r="A48" s="10"/>
      <c r="B48" s="563" t="s">
        <v>219</v>
      </c>
      <c r="C48" s="311"/>
      <c r="D48" s="311"/>
      <c r="E48" s="311"/>
      <c r="F48" s="311"/>
      <c r="G48" s="311"/>
      <c r="H48" s="311"/>
      <c r="I48" s="311"/>
      <c r="J48" s="311"/>
      <c r="K48" s="311"/>
      <c r="L48" s="311"/>
      <c r="M48" s="311"/>
      <c r="N48" s="311"/>
      <c r="O48" s="311"/>
      <c r="T48" s="10"/>
    </row>
    <row r="49" spans="1:20" ht="12.75">
      <c r="A49" s="10" t="s">
        <v>185</v>
      </c>
      <c r="B49" s="564" t="s">
        <v>220</v>
      </c>
      <c r="C49" s="311">
        <v>0</v>
      </c>
      <c r="D49" s="311">
        <v>0</v>
      </c>
      <c r="E49" s="311">
        <v>0</v>
      </c>
      <c r="F49" s="311">
        <v>0</v>
      </c>
      <c r="G49" s="311">
        <v>0</v>
      </c>
      <c r="H49" s="311">
        <v>0</v>
      </c>
      <c r="I49" s="311">
        <v>0</v>
      </c>
      <c r="J49" s="311">
        <v>0</v>
      </c>
      <c r="K49" s="311">
        <v>0</v>
      </c>
      <c r="L49" s="311">
        <v>0</v>
      </c>
      <c r="M49" s="311">
        <v>0</v>
      </c>
      <c r="N49" s="311"/>
      <c r="O49" s="311">
        <f t="shared" ref="O49:O50" si="13">SUM(C49:N49)</f>
        <v>0</v>
      </c>
      <c r="T49" s="10"/>
    </row>
    <row r="50" spans="1:20" ht="12.75">
      <c r="A50" s="10" t="s">
        <v>221</v>
      </c>
      <c r="B50" s="564" t="s">
        <v>187</v>
      </c>
      <c r="C50" s="311">
        <v>0</v>
      </c>
      <c r="D50" s="311">
        <v>0</v>
      </c>
      <c r="E50" s="311">
        <v>0</v>
      </c>
      <c r="F50" s="311">
        <v>0</v>
      </c>
      <c r="G50" s="311">
        <v>0</v>
      </c>
      <c r="H50" s="311">
        <v>0</v>
      </c>
      <c r="I50" s="311">
        <v>0</v>
      </c>
      <c r="J50" s="311">
        <v>0</v>
      </c>
      <c r="K50" s="311">
        <v>0</v>
      </c>
      <c r="L50" s="311">
        <v>0</v>
      </c>
      <c r="M50" s="311">
        <v>0</v>
      </c>
      <c r="N50" s="311"/>
      <c r="O50" s="311">
        <f t="shared" si="13"/>
        <v>0</v>
      </c>
      <c r="T50" s="10"/>
    </row>
    <row r="51" spans="1:20" s="13" customFormat="1" ht="13.35" customHeight="1">
      <c r="B51" s="379" t="s">
        <v>190</v>
      </c>
      <c r="C51" s="465">
        <f>SUM(C49:C50)</f>
        <v>0</v>
      </c>
      <c r="D51" s="465">
        <f>SUM(D49:D50)</f>
        <v>0</v>
      </c>
      <c r="E51" s="465">
        <f>SUM(E49:E50)</f>
        <v>0</v>
      </c>
      <c r="F51" s="465">
        <f>SUM(F49:F50)</f>
        <v>0</v>
      </c>
      <c r="G51" s="465">
        <v>0</v>
      </c>
      <c r="H51" s="465">
        <v>0</v>
      </c>
      <c r="I51" s="465">
        <v>0</v>
      </c>
      <c r="J51" s="465">
        <v>0</v>
      </c>
      <c r="K51" s="465">
        <v>0</v>
      </c>
      <c r="L51" s="465">
        <v>0</v>
      </c>
      <c r="M51" s="465">
        <v>0</v>
      </c>
      <c r="N51" s="465"/>
      <c r="O51" s="465">
        <f t="shared" ref="O51" si="14">SUM(O49:O50)</f>
        <v>0</v>
      </c>
    </row>
    <row r="52" spans="1:20" ht="3" customHeight="1">
      <c r="A52" s="10"/>
      <c r="B52" s="564"/>
      <c r="C52" s="311"/>
      <c r="D52" s="311"/>
      <c r="E52" s="311"/>
      <c r="F52" s="311"/>
      <c r="G52" s="311"/>
      <c r="H52" s="311"/>
      <c r="I52" s="311"/>
      <c r="J52" s="311"/>
      <c r="K52" s="311"/>
      <c r="L52" s="311"/>
      <c r="M52" s="311"/>
      <c r="N52" s="377"/>
      <c r="O52" s="311"/>
      <c r="T52" s="10"/>
    </row>
    <row r="53" spans="1:20" ht="11.25" customHeight="1">
      <c r="A53" s="10"/>
      <c r="B53" s="563" t="s">
        <v>222</v>
      </c>
      <c r="C53" s="311"/>
      <c r="D53" s="311"/>
      <c r="E53" s="311"/>
      <c r="F53" s="311"/>
      <c r="G53" s="311"/>
      <c r="H53" s="311"/>
      <c r="I53" s="311"/>
      <c r="J53" s="311"/>
      <c r="K53" s="311"/>
      <c r="L53" s="311"/>
      <c r="M53" s="311"/>
      <c r="N53" s="85"/>
      <c r="O53" s="311"/>
      <c r="T53" s="10"/>
    </row>
    <row r="54" spans="1:20" ht="11.25" customHeight="1">
      <c r="A54" s="10"/>
      <c r="B54" s="564" t="s">
        <v>223</v>
      </c>
      <c r="C54" s="311">
        <v>0</v>
      </c>
      <c r="D54" s="311">
        <v>0</v>
      </c>
      <c r="E54" s="311">
        <v>0</v>
      </c>
      <c r="F54" s="311">
        <v>0</v>
      </c>
      <c r="G54" s="311">
        <v>0</v>
      </c>
      <c r="H54" s="311">
        <v>0</v>
      </c>
      <c r="I54" s="311">
        <v>0</v>
      </c>
      <c r="J54" s="311">
        <v>0</v>
      </c>
      <c r="K54" s="311">
        <v>0</v>
      </c>
      <c r="L54" s="311">
        <v>0</v>
      </c>
      <c r="M54" s="311">
        <v>0</v>
      </c>
      <c r="N54" s="311"/>
      <c r="O54" s="311">
        <f t="shared" ref="O54:O57" si="15">SUM(C54:N54)</f>
        <v>0</v>
      </c>
      <c r="T54" s="10"/>
    </row>
    <row r="55" spans="1:20" ht="11.25" customHeight="1">
      <c r="A55" s="10"/>
      <c r="B55" s="564" t="s">
        <v>224</v>
      </c>
      <c r="C55" s="311">
        <v>-293.16000000000003</v>
      </c>
      <c r="D55" s="311">
        <v>1452.36</v>
      </c>
      <c r="E55" s="311">
        <v>-1095.6600000000001</v>
      </c>
      <c r="F55" s="311">
        <v>3012.74</v>
      </c>
      <c r="G55" s="311">
        <v>-548.48</v>
      </c>
      <c r="H55" s="311">
        <v>-754.48</v>
      </c>
      <c r="I55" s="311">
        <v>893</v>
      </c>
      <c r="J55" s="311">
        <v>643.38</v>
      </c>
      <c r="K55" s="311">
        <v>961.24</v>
      </c>
      <c r="L55" s="311">
        <v>-525.91999999999996</v>
      </c>
      <c r="M55" s="311">
        <v>790.22</v>
      </c>
      <c r="N55" s="85"/>
      <c r="O55" s="311">
        <f t="shared" si="15"/>
        <v>4535.24</v>
      </c>
      <c r="T55" s="10"/>
    </row>
    <row r="56" spans="1:20" ht="11.25" customHeight="1">
      <c r="A56" s="10"/>
      <c r="B56" s="564" t="s">
        <v>225</v>
      </c>
      <c r="C56" s="311">
        <v>1209.04</v>
      </c>
      <c r="D56" s="311">
        <v>2250.5</v>
      </c>
      <c r="E56" s="311">
        <v>836.04</v>
      </c>
      <c r="F56" s="311">
        <v>1982.81</v>
      </c>
      <c r="G56" s="311">
        <v>2051.86</v>
      </c>
      <c r="H56" s="311">
        <v>1376.3</v>
      </c>
      <c r="I56" s="311">
        <v>1781</v>
      </c>
      <c r="J56" s="311">
        <v>0</v>
      </c>
      <c r="K56" s="311">
        <v>0</v>
      </c>
      <c r="L56" s="311">
        <v>0</v>
      </c>
      <c r="M56" s="311">
        <v>0</v>
      </c>
      <c r="N56" s="85"/>
      <c r="O56" s="311">
        <f t="shared" si="15"/>
        <v>11487.55</v>
      </c>
      <c r="T56" s="10"/>
    </row>
    <row r="57" spans="1:20" ht="12.75">
      <c r="A57" s="94"/>
      <c r="B57" s="215" t="s">
        <v>140</v>
      </c>
      <c r="C57" s="311">
        <v>0</v>
      </c>
      <c r="D57" s="311">
        <v>0</v>
      </c>
      <c r="E57" s="311">
        <v>0</v>
      </c>
      <c r="F57" s="311">
        <v>0</v>
      </c>
      <c r="G57" s="311">
        <v>0</v>
      </c>
      <c r="H57" s="311">
        <v>0</v>
      </c>
      <c r="I57" s="311">
        <v>0</v>
      </c>
      <c r="J57" s="311">
        <v>5099.9399999999996</v>
      </c>
      <c r="K57" s="311">
        <v>-5099.9399999999996</v>
      </c>
      <c r="L57" s="311">
        <v>0</v>
      </c>
      <c r="M57" s="311">
        <v>0</v>
      </c>
      <c r="N57" s="85"/>
      <c r="O57" s="311">
        <f t="shared" si="15"/>
        <v>0</v>
      </c>
      <c r="T57" s="10"/>
    </row>
    <row r="58" spans="1:20" ht="12.75">
      <c r="A58" s="10" t="s">
        <v>226</v>
      </c>
      <c r="B58" s="564" t="s">
        <v>227</v>
      </c>
      <c r="C58" s="311">
        <v>14838.03</v>
      </c>
      <c r="D58" s="311">
        <v>7386.01</v>
      </c>
      <c r="E58" s="311">
        <v>-13385.66</v>
      </c>
      <c r="F58" s="311">
        <v>6420.82</v>
      </c>
      <c r="G58" s="311">
        <v>-503.63</v>
      </c>
      <c r="H58" s="311">
        <v>-178.89</v>
      </c>
      <c r="I58" s="311">
        <v>1690</v>
      </c>
      <c r="J58" s="311">
        <v>-6987.8099999999995</v>
      </c>
      <c r="K58" s="311">
        <v>961.24</v>
      </c>
      <c r="L58" s="311">
        <v>-7748.1</v>
      </c>
      <c r="M58" s="311">
        <v>790.22</v>
      </c>
      <c r="N58" s="85"/>
      <c r="O58" s="311">
        <f>SUM(C58:N58)</f>
        <v>3282.2300000000023</v>
      </c>
      <c r="T58" s="10"/>
    </row>
    <row r="59" spans="1:20" s="13" customFormat="1" ht="12.75">
      <c r="A59" s="43"/>
      <c r="B59" s="379" t="s">
        <v>228</v>
      </c>
      <c r="C59" s="465">
        <f t="shared" ref="C59" si="16">SUM(C54:C58)</f>
        <v>15753.91</v>
      </c>
      <c r="D59" s="465">
        <f t="shared" ref="D59:I59" si="17">SUM(D54:D58)</f>
        <v>11088.869999999999</v>
      </c>
      <c r="E59" s="465">
        <f t="shared" si="17"/>
        <v>-13645.28</v>
      </c>
      <c r="F59" s="465">
        <f t="shared" si="17"/>
        <v>11416.369999999999</v>
      </c>
      <c r="G59" s="465">
        <f t="shared" si="17"/>
        <v>999.75000000000011</v>
      </c>
      <c r="H59" s="465">
        <f t="shared" si="17"/>
        <v>442.92999999999995</v>
      </c>
      <c r="I59" s="465">
        <f t="shared" si="17"/>
        <v>4364</v>
      </c>
      <c r="J59" s="465">
        <f>SUM(J54:J58)</f>
        <v>-1244.4899999999998</v>
      </c>
      <c r="K59" s="465">
        <f>SUM(K54:K58)</f>
        <v>-3177.46</v>
      </c>
      <c r="L59" s="465">
        <f>SUM(L54:L58)</f>
        <v>-8274.02</v>
      </c>
      <c r="M59" s="465">
        <f>SUM(M54:M58)</f>
        <v>1580.44</v>
      </c>
      <c r="N59" s="465"/>
      <c r="O59" s="465">
        <f>SUM(O54:O58)</f>
        <v>19305.02</v>
      </c>
      <c r="T59" s="43"/>
    </row>
    <row r="60" spans="1:20" ht="7.5" customHeight="1" thickBot="1">
      <c r="B60" s="561"/>
      <c r="C60" s="466"/>
      <c r="D60" s="466"/>
      <c r="E60" s="466"/>
      <c r="F60" s="466"/>
      <c r="G60" s="466"/>
      <c r="H60" s="466"/>
      <c r="I60" s="466"/>
      <c r="J60" s="466"/>
      <c r="K60" s="466"/>
      <c r="L60" s="466"/>
      <c r="M60" s="546"/>
      <c r="N60" s="311"/>
      <c r="O60" s="283"/>
    </row>
    <row r="61" spans="1:20" s="13" customFormat="1" ht="15" customHeight="1">
      <c r="B61" s="216" t="s">
        <v>166</v>
      </c>
      <c r="C61" s="217">
        <f t="shared" ref="C61" si="18">C9+C14+C18+C23+C33+C39+C46+C51+C59+C28</f>
        <v>17253.91</v>
      </c>
      <c r="D61" s="217">
        <f t="shared" ref="D61:I61" si="19">D9+D14+D18+D23+D33+D39+D46+D51+D59+D28</f>
        <v>12588.869999999999</v>
      </c>
      <c r="E61" s="217">
        <f t="shared" si="19"/>
        <v>-12145.28</v>
      </c>
      <c r="F61" s="217">
        <f t="shared" si="19"/>
        <v>12916.369999999999</v>
      </c>
      <c r="G61" s="217">
        <f t="shared" si="19"/>
        <v>999.75000000000011</v>
      </c>
      <c r="H61" s="217">
        <f t="shared" si="19"/>
        <v>442.92999999999995</v>
      </c>
      <c r="I61" s="217">
        <f t="shared" si="19"/>
        <v>4364</v>
      </c>
      <c r="J61" s="217">
        <f>SUM(J9+J14+J18+J23+J28+J33+J39+J46+J51+J59)</f>
        <v>-1244.4899999999998</v>
      </c>
      <c r="K61" s="217">
        <f>SUM(K9+K14+K18+K23+K28+K33+K39+K46+K51+K59)</f>
        <v>-3177.46</v>
      </c>
      <c r="L61" s="217">
        <f>SUM(L9+L14+L18+L23+L28+L33+L39+L46+L51+L59)</f>
        <v>-8274.02</v>
      </c>
      <c r="M61" s="217">
        <v>1580.44</v>
      </c>
      <c r="N61" s="217"/>
      <c r="O61" s="217">
        <f>O9+O14+O18+O23+O28+O33+O39+O46+O51+O59</f>
        <v>25305.02</v>
      </c>
    </row>
    <row r="62" spans="1:20" ht="8.25" hidden="1" customHeight="1" thickBot="1">
      <c r="B62" s="9"/>
      <c r="E62" s="83"/>
      <c r="F62" s="83"/>
      <c r="G62" s="83"/>
      <c r="H62" s="83"/>
      <c r="I62" s="83"/>
      <c r="J62" s="83"/>
      <c r="K62" s="83"/>
      <c r="L62" s="83"/>
      <c r="M62" s="83"/>
      <c r="N62" s="83"/>
      <c r="O62" s="83"/>
    </row>
    <row r="63" spans="1:20" ht="24.75" hidden="1" thickBot="1">
      <c r="B63" s="48" t="s">
        <v>229</v>
      </c>
      <c r="C63" s="88">
        <v>0</v>
      </c>
      <c r="E63" s="83"/>
      <c r="F63" s="83"/>
      <c r="G63" s="83"/>
      <c r="H63" s="83"/>
      <c r="I63" s="83"/>
      <c r="N63" s="83"/>
      <c r="O63" s="83"/>
    </row>
    <row r="64" spans="1:20" ht="6.6" customHeight="1">
      <c r="B64" s="41"/>
      <c r="E64" s="83"/>
      <c r="F64" s="83"/>
      <c r="G64" s="83"/>
      <c r="H64" s="83"/>
      <c r="I64" s="83"/>
      <c r="J64" s="83"/>
      <c r="K64" s="83"/>
      <c r="L64" s="83"/>
      <c r="M64" s="83"/>
      <c r="N64" s="83"/>
      <c r="O64" s="83"/>
    </row>
    <row r="65" spans="1:15" s="49" customFormat="1" ht="18" customHeight="1">
      <c r="B65" s="728" t="s">
        <v>230</v>
      </c>
      <c r="C65" s="729"/>
      <c r="D65" s="729"/>
      <c r="E65" s="729"/>
      <c r="F65" s="729"/>
      <c r="G65" s="729"/>
      <c r="H65" s="729"/>
      <c r="I65" s="729"/>
      <c r="J65" s="729"/>
      <c r="K65" s="729"/>
      <c r="L65" s="729"/>
      <c r="M65" s="729"/>
      <c r="N65" s="729"/>
      <c r="O65" s="729"/>
    </row>
    <row r="66" spans="1:15" ht="12.75">
      <c r="B66" s="722"/>
      <c r="C66" s="722"/>
      <c r="D66" s="722"/>
      <c r="E66" s="722"/>
      <c r="F66" s="722"/>
      <c r="G66" s="722"/>
      <c r="H66" s="722"/>
      <c r="I66" s="722"/>
      <c r="J66" s="722"/>
      <c r="K66" s="722"/>
      <c r="L66" s="722"/>
      <c r="M66" s="722"/>
      <c r="N66" s="722"/>
      <c r="O66" s="722"/>
    </row>
    <row r="68" spans="1:15">
      <c r="B68" s="730"/>
      <c r="C68" s="718"/>
      <c r="D68" s="718"/>
      <c r="E68" s="718"/>
      <c r="F68" s="718"/>
      <c r="G68" s="718"/>
      <c r="H68" s="718"/>
      <c r="I68" s="718"/>
      <c r="J68" s="718"/>
      <c r="K68" s="718"/>
      <c r="L68" s="718"/>
      <c r="M68" s="718"/>
      <c r="N68" s="718"/>
      <c r="O68" s="718"/>
    </row>
    <row r="69" spans="1:15">
      <c r="B69" s="718"/>
      <c r="C69" s="718"/>
      <c r="D69" s="718"/>
      <c r="E69" s="718"/>
      <c r="F69" s="718"/>
      <c r="G69" s="718"/>
      <c r="H69" s="718"/>
      <c r="I69" s="718"/>
      <c r="J69" s="718"/>
      <c r="K69" s="718"/>
      <c r="L69" s="718"/>
      <c r="M69" s="718"/>
      <c r="N69" s="718"/>
      <c r="O69" s="718"/>
    </row>
    <row r="70" spans="1:15">
      <c r="B70" s="718"/>
      <c r="C70" s="718"/>
      <c r="D70" s="718"/>
      <c r="E70" s="718"/>
      <c r="F70" s="718"/>
      <c r="G70" s="718"/>
      <c r="H70" s="718"/>
      <c r="I70" s="718"/>
      <c r="J70" s="718"/>
      <c r="K70" s="718"/>
      <c r="L70" s="718"/>
      <c r="M70" s="718"/>
      <c r="N70" s="718"/>
      <c r="O70" s="718"/>
    </row>
    <row r="71" spans="1:15">
      <c r="B71" s="718"/>
      <c r="C71" s="718"/>
      <c r="D71" s="718"/>
      <c r="E71" s="718"/>
      <c r="F71" s="718"/>
      <c r="G71" s="718"/>
      <c r="H71" s="718"/>
      <c r="I71" s="718"/>
      <c r="J71" s="718"/>
      <c r="K71" s="718"/>
      <c r="L71" s="718"/>
      <c r="M71" s="718"/>
      <c r="N71" s="718"/>
      <c r="O71" s="718"/>
    </row>
    <row r="72" spans="1:15">
      <c r="A72" s="718"/>
      <c r="B72" s="718"/>
      <c r="C72" s="718"/>
      <c r="D72" s="718"/>
      <c r="E72" s="718"/>
      <c r="F72" s="718"/>
      <c r="G72" s="718"/>
      <c r="H72" s="718"/>
      <c r="I72" s="718"/>
      <c r="J72" s="718"/>
      <c r="K72" s="718"/>
      <c r="L72" s="718"/>
      <c r="M72" s="718"/>
      <c r="N72" s="718"/>
    </row>
  </sheetData>
  <mergeCells count="7">
    <mergeCell ref="B69:O69"/>
    <mergeCell ref="B70:O70"/>
    <mergeCell ref="B71:O71"/>
    <mergeCell ref="A72:N72"/>
    <mergeCell ref="B65:O65"/>
    <mergeCell ref="B66:O66"/>
    <mergeCell ref="B68:O68"/>
  </mergeCells>
  <pageMargins left="0.7" right="0.7" top="0.93645833333333328" bottom="0.75" header="0.3" footer="0.3"/>
  <pageSetup scale="61" orientation="landscape" r:id="rId1"/>
  <headerFooter>
    <oddHeader>&amp;C&amp;"Arial,Bold"&amp;K000000Table I-3b
Pacific Gas and Electric Company
Demand Response Programs and Activities
Carry-Over Expenditures and Funding
November 2023</oddHeader>
    <oddFooter>&amp;L&amp;F&amp;R&amp;A&amp;C&amp;"Calibri"&amp;11&amp;K000000&amp;"Calibri"&amp;11&amp;K0000007b of 11_x000D_&amp;1#&amp;"Calibri"&amp;12&amp;K000000Public</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33"/>
  <sheetViews>
    <sheetView tabSelected="1" view="pageLayout" topLeftCell="A6" zoomScaleNormal="100" workbookViewId="0">
      <selection activeCell="C28" sqref="C28"/>
    </sheetView>
  </sheetViews>
  <sheetFormatPr defaultColWidth="0.42578125" defaultRowHeight="13.5"/>
  <cols>
    <col min="1" max="1" width="31.42578125" style="250" customWidth="1"/>
    <col min="2" max="2" width="9.5703125" style="251" customWidth="1"/>
    <col min="3" max="3" width="39.28515625" style="252" customWidth="1"/>
    <col min="4" max="4" width="8.28515625" style="253" customWidth="1"/>
    <col min="5" max="5" width="10.42578125" style="254" bestFit="1" customWidth="1"/>
    <col min="6" max="6" width="10.42578125" style="253" customWidth="1"/>
    <col min="7" max="7" width="16.7109375" style="253" bestFit="1" customWidth="1"/>
    <col min="8" max="8" width="11.5703125" style="255" customWidth="1"/>
    <col min="9" max="10" width="11" style="253" customWidth="1"/>
    <col min="11" max="11" width="11" style="256" customWidth="1"/>
    <col min="12" max="12" width="13.85546875" style="253" customWidth="1"/>
    <col min="13" max="20" width="3" style="241" customWidth="1"/>
    <col min="21" max="16384" width="0.42578125" style="241"/>
  </cols>
  <sheetData>
    <row r="1" spans="1:12" s="239" customFormat="1" ht="48">
      <c r="A1" s="467" t="s">
        <v>231</v>
      </c>
      <c r="B1" s="381" t="s">
        <v>232</v>
      </c>
      <c r="C1" s="382" t="s">
        <v>233</v>
      </c>
      <c r="D1" s="383" t="s">
        <v>234</v>
      </c>
      <c r="E1" s="381" t="s">
        <v>235</v>
      </c>
      <c r="F1" s="382" t="s">
        <v>236</v>
      </c>
      <c r="G1" s="384" t="s">
        <v>237</v>
      </c>
      <c r="H1" s="385" t="s">
        <v>238</v>
      </c>
      <c r="I1" s="386" t="s">
        <v>239</v>
      </c>
      <c r="J1" s="386" t="s">
        <v>240</v>
      </c>
      <c r="K1" s="387" t="s">
        <v>241</v>
      </c>
      <c r="L1" s="382" t="s">
        <v>242</v>
      </c>
    </row>
    <row r="2" spans="1:12" s="240" customFormat="1" ht="12.75">
      <c r="A2" s="388" t="s">
        <v>243</v>
      </c>
      <c r="B2" s="389"/>
      <c r="C2" s="389"/>
      <c r="D2" s="389"/>
      <c r="E2" s="389"/>
      <c r="F2" s="389"/>
      <c r="G2" s="389"/>
      <c r="H2" s="389"/>
      <c r="I2" s="389"/>
      <c r="J2" s="389"/>
      <c r="K2" s="389"/>
      <c r="L2" s="390"/>
    </row>
    <row r="3" spans="1:12" s="40" customFormat="1" ht="25.5">
      <c r="A3" s="468" t="s">
        <v>244</v>
      </c>
      <c r="B3" s="550" t="s">
        <v>39</v>
      </c>
      <c r="C3" s="672" t="s">
        <v>395</v>
      </c>
      <c r="D3" s="469">
        <v>1</v>
      </c>
      <c r="E3" s="551">
        <v>45127</v>
      </c>
      <c r="F3" s="670" t="s">
        <v>396</v>
      </c>
      <c r="G3" s="628" t="s">
        <v>397</v>
      </c>
      <c r="H3" s="666">
        <v>220</v>
      </c>
      <c r="I3" s="671">
        <v>0.8520833333333333</v>
      </c>
      <c r="J3" s="627">
        <v>0.85555555555555562</v>
      </c>
      <c r="K3" s="469">
        <v>0.1</v>
      </c>
      <c r="L3" s="552">
        <v>40.700000000000003</v>
      </c>
    </row>
    <row r="4" spans="1:12" s="40" customFormat="1" ht="12.75">
      <c r="A4" s="468" t="s">
        <v>244</v>
      </c>
      <c r="B4" s="664" t="s">
        <v>41</v>
      </c>
      <c r="C4" s="637" t="s">
        <v>413</v>
      </c>
      <c r="D4" s="631">
        <v>2</v>
      </c>
      <c r="E4" s="665">
        <v>45195</v>
      </c>
      <c r="F4" s="670" t="s">
        <v>396</v>
      </c>
      <c r="G4" s="668" t="s">
        <v>412</v>
      </c>
      <c r="H4" s="669">
        <v>14</v>
      </c>
      <c r="I4" s="627">
        <v>0.66666666666666663</v>
      </c>
      <c r="J4" s="627">
        <v>0.75</v>
      </c>
      <c r="K4" s="631">
        <v>2</v>
      </c>
      <c r="L4" s="667">
        <v>2.8</v>
      </c>
    </row>
    <row r="5" spans="1:12" s="40" customFormat="1" ht="12.75">
      <c r="A5" s="468" t="s">
        <v>244</v>
      </c>
      <c r="B5" s="664" t="s">
        <v>42</v>
      </c>
      <c r="C5" s="637" t="s">
        <v>419</v>
      </c>
      <c r="D5" s="631">
        <v>3</v>
      </c>
      <c r="E5" s="665">
        <v>45223</v>
      </c>
      <c r="F5" s="670" t="s">
        <v>396</v>
      </c>
      <c r="G5" s="668" t="s">
        <v>412</v>
      </c>
      <c r="H5" s="669">
        <v>6</v>
      </c>
      <c r="I5" s="626">
        <v>0.66666666666666663</v>
      </c>
      <c r="J5" s="627">
        <v>0.75</v>
      </c>
      <c r="K5" s="631">
        <v>2</v>
      </c>
      <c r="L5" s="667">
        <v>0.9</v>
      </c>
    </row>
    <row r="6" spans="1:12" s="40" customFormat="1" ht="38.25">
      <c r="A6" s="470" t="s">
        <v>245</v>
      </c>
      <c r="B6" s="471"/>
      <c r="C6" s="468"/>
      <c r="D6" s="468"/>
      <c r="E6" s="468"/>
      <c r="F6" s="468"/>
      <c r="G6" s="468"/>
      <c r="H6" s="468"/>
      <c r="I6" s="468"/>
      <c r="J6" s="468"/>
      <c r="K6" s="468"/>
      <c r="L6" s="468"/>
    </row>
    <row r="7" spans="1:12" s="10" customFormat="1" ht="12.75">
      <c r="A7" s="391" t="s">
        <v>201</v>
      </c>
      <c r="B7" s="389"/>
      <c r="C7" s="389"/>
      <c r="D7" s="389"/>
      <c r="E7" s="389"/>
      <c r="F7" s="389"/>
      <c r="G7" s="389"/>
      <c r="H7" s="389"/>
      <c r="I7" s="389"/>
      <c r="J7" s="389"/>
      <c r="K7" s="389"/>
      <c r="L7" s="390"/>
    </row>
    <row r="8" spans="1:12" ht="25.5">
      <c r="A8" s="603" t="s">
        <v>246</v>
      </c>
      <c r="B8" s="604" t="s">
        <v>10</v>
      </c>
      <c r="C8" s="469" t="s">
        <v>402</v>
      </c>
      <c r="D8" s="604">
        <v>1</v>
      </c>
      <c r="E8" s="605">
        <v>45107</v>
      </c>
      <c r="F8" s="604" t="s">
        <v>389</v>
      </c>
      <c r="G8" s="606" t="s">
        <v>390</v>
      </c>
      <c r="H8" s="607">
        <v>334</v>
      </c>
      <c r="I8" s="608">
        <v>0.66666666666666663</v>
      </c>
      <c r="J8" s="608">
        <v>0.83333333333333337</v>
      </c>
      <c r="K8" s="604">
        <v>4</v>
      </c>
      <c r="L8" s="751" t="s">
        <v>426</v>
      </c>
    </row>
    <row r="9" spans="1:12" ht="38.25">
      <c r="A9" s="635" t="s">
        <v>246</v>
      </c>
      <c r="B9" s="641" t="s">
        <v>39</v>
      </c>
      <c r="C9" s="642" t="s">
        <v>403</v>
      </c>
      <c r="D9" s="631">
        <v>2</v>
      </c>
      <c r="E9" s="636">
        <v>45134</v>
      </c>
      <c r="F9" s="631" t="s">
        <v>389</v>
      </c>
      <c r="G9" s="637" t="s">
        <v>390</v>
      </c>
      <c r="H9" s="638">
        <v>403</v>
      </c>
      <c r="I9" s="639">
        <v>0.75</v>
      </c>
      <c r="J9" s="639">
        <v>0.875</v>
      </c>
      <c r="K9" s="631">
        <v>3</v>
      </c>
      <c r="L9" s="632">
        <v>9.8000000000000007</v>
      </c>
    </row>
    <row r="10" spans="1:12" ht="12.75">
      <c r="A10" s="640" t="s">
        <v>246</v>
      </c>
      <c r="B10" s="631" t="s">
        <v>39</v>
      </c>
      <c r="C10" s="631" t="s">
        <v>404</v>
      </c>
      <c r="D10" s="631">
        <v>3</v>
      </c>
      <c r="E10" s="636">
        <v>45135</v>
      </c>
      <c r="F10" s="631" t="s">
        <v>389</v>
      </c>
      <c r="G10" s="637" t="s">
        <v>390</v>
      </c>
      <c r="H10" s="638">
        <v>55</v>
      </c>
      <c r="I10" s="639">
        <v>0.79166666666666663</v>
      </c>
      <c r="J10" s="639">
        <v>0.875</v>
      </c>
      <c r="K10" s="631">
        <v>2</v>
      </c>
      <c r="L10" s="751" t="s">
        <v>426</v>
      </c>
    </row>
    <row r="11" spans="1:12" ht="38.25">
      <c r="A11" s="640" t="s">
        <v>246</v>
      </c>
      <c r="B11" s="631" t="s">
        <v>40</v>
      </c>
      <c r="C11" s="642" t="s">
        <v>405</v>
      </c>
      <c r="D11" s="631">
        <v>4</v>
      </c>
      <c r="E11" s="636">
        <v>45153</v>
      </c>
      <c r="F11" s="631" t="s">
        <v>389</v>
      </c>
      <c r="G11" s="637" t="s">
        <v>393</v>
      </c>
      <c r="H11" s="638">
        <v>630</v>
      </c>
      <c r="I11" s="639">
        <v>0.75</v>
      </c>
      <c r="J11" s="639">
        <v>0.83333333333333337</v>
      </c>
      <c r="K11" s="631">
        <v>2</v>
      </c>
      <c r="L11" s="632">
        <v>29.170075989916764</v>
      </c>
    </row>
    <row r="12" spans="1:12" ht="38.25">
      <c r="A12" s="640" t="s">
        <v>246</v>
      </c>
      <c r="B12" s="631" t="s">
        <v>40</v>
      </c>
      <c r="C12" s="642" t="s">
        <v>406</v>
      </c>
      <c r="D12" s="631">
        <v>5</v>
      </c>
      <c r="E12" s="636">
        <v>45154</v>
      </c>
      <c r="F12" s="631" t="s">
        <v>389</v>
      </c>
      <c r="G12" s="637" t="s">
        <v>393</v>
      </c>
      <c r="H12" s="638">
        <v>642</v>
      </c>
      <c r="I12" s="639">
        <v>0.66666666666666663</v>
      </c>
      <c r="J12" s="639">
        <v>0.875</v>
      </c>
      <c r="K12" s="631">
        <v>5</v>
      </c>
      <c r="L12" s="632">
        <v>25.488986632030819</v>
      </c>
    </row>
    <row r="13" spans="1:12" ht="12.75">
      <c r="A13" s="640" t="s">
        <v>246</v>
      </c>
      <c r="B13" s="631" t="s">
        <v>42</v>
      </c>
      <c r="C13" s="642" t="s">
        <v>414</v>
      </c>
      <c r="D13" s="631">
        <v>6</v>
      </c>
      <c r="E13" s="636">
        <v>45202</v>
      </c>
      <c r="F13" s="631" t="s">
        <v>389</v>
      </c>
      <c r="G13" s="637" t="s">
        <v>393</v>
      </c>
      <c r="H13" s="638">
        <v>203</v>
      </c>
      <c r="I13" s="639">
        <v>0.625</v>
      </c>
      <c r="J13" s="639">
        <v>0.83333333333333337</v>
      </c>
      <c r="K13" s="631">
        <v>5.0000000000000009</v>
      </c>
      <c r="L13" s="751" t="s">
        <v>426</v>
      </c>
    </row>
    <row r="14" spans="1:12" ht="12.75">
      <c r="A14" s="640" t="s">
        <v>246</v>
      </c>
      <c r="B14" s="631" t="s">
        <v>42</v>
      </c>
      <c r="C14" s="642" t="s">
        <v>415</v>
      </c>
      <c r="D14" s="631">
        <v>7</v>
      </c>
      <c r="E14" s="636">
        <v>45203</v>
      </c>
      <c r="F14" s="631" t="s">
        <v>389</v>
      </c>
      <c r="G14" s="637" t="s">
        <v>393</v>
      </c>
      <c r="H14" s="638">
        <v>375</v>
      </c>
      <c r="I14" s="639">
        <v>0.66666666666666663</v>
      </c>
      <c r="J14" s="639">
        <v>0.875</v>
      </c>
      <c r="K14" s="631">
        <v>5.0000000000000009</v>
      </c>
      <c r="L14" s="751" t="s">
        <v>426</v>
      </c>
    </row>
    <row r="15" spans="1:12" ht="12.75">
      <c r="A15" s="640" t="s">
        <v>246</v>
      </c>
      <c r="B15" s="631" t="s">
        <v>42</v>
      </c>
      <c r="C15" s="642" t="s">
        <v>416</v>
      </c>
      <c r="D15" s="631">
        <v>8</v>
      </c>
      <c r="E15" s="636">
        <v>45204</v>
      </c>
      <c r="F15" s="631" t="s">
        <v>389</v>
      </c>
      <c r="G15" s="637" t="s">
        <v>393</v>
      </c>
      <c r="H15" s="638">
        <v>356</v>
      </c>
      <c r="I15" s="639">
        <v>0.66666666666666663</v>
      </c>
      <c r="J15" s="639">
        <v>0.875</v>
      </c>
      <c r="K15" s="631">
        <v>5.0000000000000009</v>
      </c>
      <c r="L15" s="751" t="s">
        <v>426</v>
      </c>
    </row>
    <row r="16" spans="1:12" ht="12.75">
      <c r="A16" s="640" t="s">
        <v>246</v>
      </c>
      <c r="B16" s="631" t="s">
        <v>42</v>
      </c>
      <c r="C16" s="642" t="s">
        <v>417</v>
      </c>
      <c r="D16" s="631">
        <v>9</v>
      </c>
      <c r="E16" s="636">
        <v>45205</v>
      </c>
      <c r="F16" s="631" t="s">
        <v>389</v>
      </c>
      <c r="G16" s="637" t="s">
        <v>393</v>
      </c>
      <c r="H16" s="638">
        <v>153</v>
      </c>
      <c r="I16" s="639">
        <v>0.66666666666666663</v>
      </c>
      <c r="J16" s="639">
        <v>0.83333333333333337</v>
      </c>
      <c r="K16" s="631">
        <v>4.0000000000000018</v>
      </c>
      <c r="L16" s="751" t="s">
        <v>426</v>
      </c>
    </row>
    <row r="17" spans="1:20" ht="12.75">
      <c r="A17" s="640" t="s">
        <v>246</v>
      </c>
      <c r="B17" s="631" t="s">
        <v>42</v>
      </c>
      <c r="C17" s="642" t="s">
        <v>418</v>
      </c>
      <c r="D17" s="631">
        <v>10</v>
      </c>
      <c r="E17" s="636">
        <v>45218</v>
      </c>
      <c r="F17" s="631" t="s">
        <v>389</v>
      </c>
      <c r="G17" s="637" t="s">
        <v>393</v>
      </c>
      <c r="H17" s="638">
        <v>111</v>
      </c>
      <c r="I17" s="639">
        <v>0.75</v>
      </c>
      <c r="J17" s="639">
        <v>0.79166666666666663</v>
      </c>
      <c r="K17" s="631">
        <v>0.99999999999999911</v>
      </c>
      <c r="L17" s="751" t="s">
        <v>426</v>
      </c>
    </row>
    <row r="18" spans="1:20" ht="12.75">
      <c r="A18" s="472" t="s">
        <v>247</v>
      </c>
      <c r="B18" s="469" t="s">
        <v>10</v>
      </c>
      <c r="C18" s="617" t="s">
        <v>391</v>
      </c>
      <c r="D18" s="604">
        <v>1</v>
      </c>
      <c r="E18" s="605">
        <v>45107</v>
      </c>
      <c r="F18" s="604" t="s">
        <v>389</v>
      </c>
      <c r="G18" s="618" t="s">
        <v>392</v>
      </c>
      <c r="H18" s="475">
        <v>110160</v>
      </c>
      <c r="I18" s="608">
        <v>0.66666666666666663</v>
      </c>
      <c r="J18" s="608">
        <v>0.875</v>
      </c>
      <c r="K18" s="469">
        <v>5</v>
      </c>
      <c r="L18" s="508">
        <v>10.1</v>
      </c>
    </row>
    <row r="19" spans="1:20" ht="12.75">
      <c r="A19" s="472" t="s">
        <v>247</v>
      </c>
      <c r="B19" s="631" t="s">
        <v>39</v>
      </c>
      <c r="C19" s="617" t="s">
        <v>391</v>
      </c>
      <c r="D19" s="629">
        <v>2</v>
      </c>
      <c r="E19" s="630">
        <v>45108</v>
      </c>
      <c r="F19" s="604" t="s">
        <v>389</v>
      </c>
      <c r="G19" s="618" t="s">
        <v>392</v>
      </c>
      <c r="H19" s="475">
        <v>110160</v>
      </c>
      <c r="I19" s="608">
        <v>0.66666666666666663</v>
      </c>
      <c r="J19" s="608">
        <v>0.875</v>
      </c>
      <c r="K19" s="469">
        <v>5</v>
      </c>
      <c r="L19" s="632">
        <v>12.7</v>
      </c>
    </row>
    <row r="20" spans="1:20" ht="12.75">
      <c r="A20" s="472" t="s">
        <v>247</v>
      </c>
      <c r="B20" s="631" t="s">
        <v>39</v>
      </c>
      <c r="C20" s="617" t="s">
        <v>391</v>
      </c>
      <c r="D20" s="629">
        <v>3</v>
      </c>
      <c r="E20" s="630">
        <v>45121</v>
      </c>
      <c r="F20" s="604" t="s">
        <v>389</v>
      </c>
      <c r="G20" s="618" t="s">
        <v>392</v>
      </c>
      <c r="H20" s="475">
        <v>110160</v>
      </c>
      <c r="I20" s="608">
        <v>0.66666666666666663</v>
      </c>
      <c r="J20" s="608">
        <v>0.875</v>
      </c>
      <c r="K20" s="469">
        <v>5</v>
      </c>
      <c r="L20" s="632">
        <v>15.3</v>
      </c>
    </row>
    <row r="21" spans="1:20" ht="12.75">
      <c r="A21" s="472" t="s">
        <v>247</v>
      </c>
      <c r="B21" s="631" t="s">
        <v>39</v>
      </c>
      <c r="C21" s="617" t="s">
        <v>391</v>
      </c>
      <c r="D21" s="629">
        <v>4</v>
      </c>
      <c r="E21" s="630">
        <v>45122</v>
      </c>
      <c r="F21" s="604" t="s">
        <v>389</v>
      </c>
      <c r="G21" s="618" t="s">
        <v>392</v>
      </c>
      <c r="H21" s="475">
        <v>110160</v>
      </c>
      <c r="I21" s="608">
        <v>0.66666666666666663</v>
      </c>
      <c r="J21" s="608">
        <v>0.875</v>
      </c>
      <c r="K21" s="469">
        <v>5</v>
      </c>
      <c r="L21" s="632">
        <v>13.9</v>
      </c>
    </row>
    <row r="22" spans="1:20" ht="12.75">
      <c r="A22" s="472" t="s">
        <v>247</v>
      </c>
      <c r="B22" s="631" t="s">
        <v>39</v>
      </c>
      <c r="C22" s="617" t="s">
        <v>391</v>
      </c>
      <c r="D22" s="629">
        <v>5</v>
      </c>
      <c r="E22" s="630">
        <v>45124</v>
      </c>
      <c r="F22" s="604" t="s">
        <v>389</v>
      </c>
      <c r="G22" s="618" t="s">
        <v>392</v>
      </c>
      <c r="H22" s="475">
        <v>110160</v>
      </c>
      <c r="I22" s="608">
        <v>0.66666666666666663</v>
      </c>
      <c r="J22" s="608">
        <v>0.875</v>
      </c>
      <c r="K22" s="469">
        <v>5</v>
      </c>
      <c r="L22" s="632">
        <v>22.6</v>
      </c>
    </row>
    <row r="23" spans="1:20" ht="12.75">
      <c r="A23" s="472" t="s">
        <v>247</v>
      </c>
      <c r="B23" s="631" t="s">
        <v>39</v>
      </c>
      <c r="C23" s="617" t="s">
        <v>391</v>
      </c>
      <c r="D23" s="629">
        <v>6</v>
      </c>
      <c r="E23" s="630">
        <v>45128</v>
      </c>
      <c r="F23" s="604" t="s">
        <v>389</v>
      </c>
      <c r="G23" s="618" t="s">
        <v>392</v>
      </c>
      <c r="H23" s="475">
        <v>110160</v>
      </c>
      <c r="I23" s="608">
        <v>0.66666666666666663</v>
      </c>
      <c r="J23" s="608">
        <v>0.875</v>
      </c>
      <c r="K23" s="469">
        <v>5</v>
      </c>
      <c r="L23" s="632">
        <v>13.1</v>
      </c>
    </row>
    <row r="24" spans="1:20" ht="12.75">
      <c r="A24" s="472" t="s">
        <v>247</v>
      </c>
      <c r="B24" s="631" t="s">
        <v>40</v>
      </c>
      <c r="C24" s="617" t="s">
        <v>391</v>
      </c>
      <c r="D24" s="629">
        <v>7</v>
      </c>
      <c r="E24" s="630">
        <v>45153</v>
      </c>
      <c r="F24" s="604" t="s">
        <v>389</v>
      </c>
      <c r="G24" s="618" t="s">
        <v>392</v>
      </c>
      <c r="H24" s="475">
        <v>108527</v>
      </c>
      <c r="I24" s="608">
        <v>0.66666666666666663</v>
      </c>
      <c r="J24" s="608">
        <v>0.875</v>
      </c>
      <c r="K24" s="469">
        <v>5</v>
      </c>
      <c r="L24" s="632">
        <v>8.1</v>
      </c>
    </row>
    <row r="25" spans="1:20" ht="12.75">
      <c r="A25" s="472" t="s">
        <v>247</v>
      </c>
      <c r="B25" s="631" t="s">
        <v>40</v>
      </c>
      <c r="C25" s="617" t="s">
        <v>391</v>
      </c>
      <c r="D25" s="629">
        <v>8</v>
      </c>
      <c r="E25" s="630">
        <v>45154</v>
      </c>
      <c r="F25" s="604" t="s">
        <v>389</v>
      </c>
      <c r="G25" s="618" t="s">
        <v>392</v>
      </c>
      <c r="H25" s="475">
        <v>108527</v>
      </c>
      <c r="I25" s="608">
        <v>0.66666666666666663</v>
      </c>
      <c r="J25" s="608">
        <v>0.875</v>
      </c>
      <c r="K25" s="469">
        <v>5</v>
      </c>
      <c r="L25" s="632">
        <v>12.6</v>
      </c>
    </row>
    <row r="26" spans="1:20" ht="12.75">
      <c r="A26" s="472" t="s">
        <v>247</v>
      </c>
      <c r="B26" s="631" t="s">
        <v>41</v>
      </c>
      <c r="C26" s="617" t="s">
        <v>391</v>
      </c>
      <c r="D26" s="629">
        <v>9</v>
      </c>
      <c r="E26" s="630">
        <v>45195</v>
      </c>
      <c r="F26" s="604" t="s">
        <v>389</v>
      </c>
      <c r="G26" s="663" t="s">
        <v>411</v>
      </c>
      <c r="H26" s="662">
        <v>107520</v>
      </c>
      <c r="I26" s="608">
        <v>0.66666666666666663</v>
      </c>
      <c r="J26" s="608">
        <v>0.875</v>
      </c>
      <c r="K26" s="469">
        <v>5</v>
      </c>
      <c r="L26" s="632">
        <v>13.4</v>
      </c>
    </row>
    <row r="27" spans="1:20" ht="12.75">
      <c r="A27" s="472"/>
      <c r="B27" s="469"/>
      <c r="C27" s="469"/>
      <c r="D27" s="469"/>
      <c r="E27" s="473"/>
      <c r="F27" s="469"/>
      <c r="G27" s="474"/>
      <c r="H27" s="475"/>
      <c r="I27" s="476"/>
      <c r="J27" s="476"/>
      <c r="K27" s="469"/>
      <c r="L27" s="508"/>
    </row>
    <row r="28" spans="1:20" ht="12.75">
      <c r="A28" s="472"/>
      <c r="B28" s="469"/>
      <c r="C28" s="469"/>
      <c r="D28" s="469"/>
      <c r="E28" s="473"/>
      <c r="F28" s="469"/>
      <c r="G28" s="474"/>
      <c r="H28" s="475"/>
      <c r="I28" s="476"/>
      <c r="J28" s="476"/>
      <c r="K28" s="469"/>
      <c r="L28" s="508"/>
    </row>
    <row r="29" spans="1:20" ht="12.75">
      <c r="A29" s="242"/>
      <c r="B29" s="243"/>
      <c r="C29" s="244"/>
      <c r="D29" s="244"/>
      <c r="E29" s="245"/>
      <c r="F29" s="206"/>
      <c r="G29" s="246"/>
      <c r="H29" s="206"/>
      <c r="I29" s="247"/>
      <c r="J29" s="247"/>
      <c r="K29" s="248"/>
      <c r="L29" s="249"/>
    </row>
    <row r="30" spans="1:20" ht="90.75" customHeight="1">
      <c r="A30" s="731" t="s">
        <v>250</v>
      </c>
      <c r="B30" s="731"/>
      <c r="C30" s="731"/>
      <c r="D30" s="731"/>
      <c r="E30" s="731"/>
      <c r="F30" s="731"/>
      <c r="G30" s="731"/>
      <c r="H30" s="731"/>
      <c r="I30" s="731"/>
      <c r="J30" s="731"/>
      <c r="K30" s="731"/>
      <c r="L30" s="731"/>
    </row>
    <row r="31" spans="1:20" ht="15" customHeight="1">
      <c r="A31" s="619" t="s">
        <v>424</v>
      </c>
      <c r="B31" s="619"/>
      <c r="C31" s="619"/>
      <c r="D31" s="619"/>
      <c r="E31" s="619"/>
      <c r="F31" s="619"/>
      <c r="G31" s="619"/>
      <c r="H31" s="619"/>
      <c r="I31" s="619"/>
      <c r="J31" s="619"/>
      <c r="K31" s="619"/>
      <c r="L31" s="619"/>
      <c r="M31" s="536"/>
      <c r="N31" s="536"/>
    </row>
    <row r="32" spans="1:20" ht="12.75" customHeight="1">
      <c r="A32" s="690"/>
      <c r="B32" s="690"/>
      <c r="C32" s="690"/>
      <c r="D32" s="690"/>
      <c r="E32" s="690"/>
      <c r="F32" s="690"/>
      <c r="G32" s="690"/>
      <c r="H32" s="690"/>
      <c r="I32" s="690"/>
      <c r="J32" s="690"/>
      <c r="K32" s="690"/>
      <c r="L32" s="690"/>
      <c r="M32" s="541"/>
      <c r="N32" s="541"/>
      <c r="O32" s="541"/>
      <c r="P32" s="541"/>
      <c r="Q32" s="541"/>
      <c r="R32" s="541"/>
      <c r="S32" s="541"/>
      <c r="T32" s="541"/>
    </row>
    <row r="33" spans="1:12" ht="12.75">
      <c r="A33" s="732"/>
      <c r="B33" s="732"/>
      <c r="C33" s="732"/>
      <c r="D33" s="732"/>
      <c r="E33" s="732"/>
      <c r="F33" s="732"/>
      <c r="G33" s="732"/>
      <c r="H33" s="732"/>
      <c r="I33" s="732"/>
      <c r="J33" s="732"/>
      <c r="K33" s="732"/>
      <c r="L33" s="732"/>
    </row>
  </sheetData>
  <protectedRanges>
    <protectedRange password="D9D5" sqref="C7" name="Add Rows_8_1_1_6"/>
    <protectedRange sqref="C7" name="Enter Event Data_14_1_1_6"/>
    <protectedRange password="D9D5" sqref="F7" name="Add Rows_10_1_1_6"/>
    <protectedRange sqref="F7" name="Enter Event Data_16_1_1_6"/>
    <protectedRange password="D9D5" sqref="G7" name="Add Rows_11_1_1_6"/>
    <protectedRange sqref="G7" name="Enter Event Data_17_1_1_6"/>
    <protectedRange password="D9D5" sqref="J7" name="Add Rows_12_1_1_6"/>
    <protectedRange sqref="J7" name="Enter Event Data_18_1_1_6"/>
  </protectedRanges>
  <mergeCells count="3">
    <mergeCell ref="A30:L30"/>
    <mergeCell ref="A32:L32"/>
    <mergeCell ref="A33:L33"/>
  </mergeCells>
  <phoneticPr fontId="22" type="noConversion"/>
  <pageMargins left="0.7" right="0.7" top="1.1296875" bottom="0.75" header="0.3" footer="0.3"/>
  <pageSetup scale="67" orientation="landscape" r:id="rId1"/>
  <headerFooter>
    <oddHeader>&amp;C&amp;"Arial,Bold"Table I-4
Pacific Gas and Electric Company
Interruptible and Price Responsive Programs
Year-to-Date Event Summary
November 2023</oddHeader>
    <oddFooter>&amp;L&amp;F&amp;R&amp;A&amp;C&amp;"Calibri"&amp;11&amp;K000000&amp;"Calibri"&amp;11&amp;K000000&amp;"Calibri,Regular"&amp;11 &amp;K0000008a of 11_x000D_&amp;1#&amp;"Calibri"&amp;12&amp;K000000Public</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4079-5E98-47E9-AFAE-F0B5B1F5A5E8}">
  <sheetPr>
    <pageSetUpPr fitToPage="1"/>
  </sheetPr>
  <dimension ref="A1:T30"/>
  <sheetViews>
    <sheetView view="pageLayout" zoomScaleNormal="100" workbookViewId="0">
      <selection activeCell="A28" sqref="A28"/>
    </sheetView>
  </sheetViews>
  <sheetFormatPr defaultColWidth="0.42578125" defaultRowHeight="13.5"/>
  <cols>
    <col min="1" max="1" width="31.42578125" style="250" customWidth="1"/>
    <col min="2" max="2" width="9.5703125" style="251" customWidth="1"/>
    <col min="3" max="3" width="39.28515625" style="252" customWidth="1"/>
    <col min="4" max="4" width="8.28515625" style="253" customWidth="1"/>
    <col min="5" max="5" width="9.42578125" style="254" bestFit="1" customWidth="1"/>
    <col min="6" max="6" width="10.42578125" style="253" customWidth="1"/>
    <col min="7" max="7" width="16.7109375" style="253" bestFit="1" customWidth="1"/>
    <col min="8" max="8" width="11.5703125" style="255" customWidth="1"/>
    <col min="9" max="10" width="11" style="253" customWidth="1"/>
    <col min="11" max="11" width="11" style="256" customWidth="1"/>
    <col min="12" max="12" width="13.85546875" style="253" customWidth="1"/>
    <col min="13" max="20" width="3" style="241" customWidth="1"/>
    <col min="21" max="16384" width="0.42578125" style="241"/>
  </cols>
  <sheetData>
    <row r="1" spans="1:12" s="239" customFormat="1" ht="48">
      <c r="A1" s="467" t="s">
        <v>231</v>
      </c>
      <c r="B1" s="381" t="s">
        <v>232</v>
      </c>
      <c r="C1" s="382" t="s">
        <v>233</v>
      </c>
      <c r="D1" s="383" t="s">
        <v>234</v>
      </c>
      <c r="E1" s="381" t="s">
        <v>235</v>
      </c>
      <c r="F1" s="382" t="s">
        <v>236</v>
      </c>
      <c r="G1" s="384" t="s">
        <v>237</v>
      </c>
      <c r="H1" s="385" t="s">
        <v>238</v>
      </c>
      <c r="I1" s="386" t="s">
        <v>239</v>
      </c>
      <c r="J1" s="386" t="s">
        <v>240</v>
      </c>
      <c r="K1" s="387" t="s">
        <v>241</v>
      </c>
      <c r="L1" s="382" t="s">
        <v>242</v>
      </c>
    </row>
    <row r="2" spans="1:12" s="10" customFormat="1" ht="12.75">
      <c r="A2" s="391" t="s">
        <v>201</v>
      </c>
      <c r="B2" s="389"/>
      <c r="C2" s="389"/>
      <c r="D2" s="389"/>
      <c r="E2" s="389"/>
      <c r="F2" s="389"/>
      <c r="G2" s="389"/>
      <c r="H2" s="389"/>
      <c r="I2" s="389"/>
      <c r="J2" s="389"/>
      <c r="K2" s="389"/>
      <c r="L2" s="390"/>
    </row>
    <row r="3" spans="1:12" ht="38.25">
      <c r="A3" s="472" t="s">
        <v>410</v>
      </c>
      <c r="B3" s="631" t="s">
        <v>39</v>
      </c>
      <c r="C3" s="633" t="s">
        <v>398</v>
      </c>
      <c r="D3" s="631">
        <v>1</v>
      </c>
      <c r="E3" s="630">
        <v>45108</v>
      </c>
      <c r="F3" s="604" t="s">
        <v>389</v>
      </c>
      <c r="G3" s="628" t="s">
        <v>394</v>
      </c>
      <c r="H3" s="634">
        <v>68741</v>
      </c>
      <c r="I3" s="627">
        <v>0.75</v>
      </c>
      <c r="J3" s="627">
        <v>0.83333333333333337</v>
      </c>
      <c r="K3" s="629">
        <v>2</v>
      </c>
      <c r="L3" s="632">
        <v>20.9</v>
      </c>
    </row>
    <row r="4" spans="1:12" ht="25.5">
      <c r="A4" s="472" t="s">
        <v>248</v>
      </c>
      <c r="B4" s="631" t="s">
        <v>39</v>
      </c>
      <c r="C4" s="633" t="s">
        <v>399</v>
      </c>
      <c r="D4" s="631">
        <v>2</v>
      </c>
      <c r="E4" s="630">
        <v>45122</v>
      </c>
      <c r="F4" s="604" t="s">
        <v>389</v>
      </c>
      <c r="G4" s="628" t="s">
        <v>393</v>
      </c>
      <c r="H4" s="634">
        <v>50543</v>
      </c>
      <c r="I4" s="627">
        <v>0.66666666666666663</v>
      </c>
      <c r="J4" s="627">
        <v>0.79166666666666663</v>
      </c>
      <c r="K4" s="629">
        <v>3</v>
      </c>
      <c r="L4" s="632">
        <v>24.6</v>
      </c>
    </row>
    <row r="5" spans="1:12" ht="25.5">
      <c r="A5" s="472" t="s">
        <v>248</v>
      </c>
      <c r="B5" s="631" t="s">
        <v>39</v>
      </c>
      <c r="C5" s="633" t="s">
        <v>400</v>
      </c>
      <c r="D5" s="631">
        <v>3</v>
      </c>
      <c r="E5" s="630">
        <v>45123</v>
      </c>
      <c r="F5" s="604" t="s">
        <v>389</v>
      </c>
      <c r="G5" s="628" t="s">
        <v>393</v>
      </c>
      <c r="H5" s="634">
        <v>40206</v>
      </c>
      <c r="I5" s="627">
        <v>0.70833333333333337</v>
      </c>
      <c r="J5" s="627">
        <v>0.79166666666666663</v>
      </c>
      <c r="K5" s="629">
        <v>2</v>
      </c>
      <c r="L5" s="632">
        <v>19.3</v>
      </c>
    </row>
    <row r="6" spans="1:12" ht="12.75">
      <c r="A6" s="472" t="s">
        <v>248</v>
      </c>
      <c r="B6" s="631" t="s">
        <v>39</v>
      </c>
      <c r="C6" s="633" t="s">
        <v>401</v>
      </c>
      <c r="D6" s="631">
        <v>4</v>
      </c>
      <c r="E6" s="630">
        <v>45124</v>
      </c>
      <c r="F6" s="604" t="s">
        <v>389</v>
      </c>
      <c r="G6" s="628" t="s">
        <v>393</v>
      </c>
      <c r="H6" s="634">
        <v>14487</v>
      </c>
      <c r="I6" s="627">
        <v>0.66666666666666663</v>
      </c>
      <c r="J6" s="627">
        <v>0.75</v>
      </c>
      <c r="K6" s="629">
        <v>2</v>
      </c>
      <c r="L6" s="632">
        <v>8.1999999999999993</v>
      </c>
    </row>
    <row r="7" spans="1:12" ht="12.75">
      <c r="A7" s="472" t="s">
        <v>248</v>
      </c>
      <c r="B7" s="631" t="s">
        <v>40</v>
      </c>
      <c r="C7" s="633" t="s">
        <v>407</v>
      </c>
      <c r="D7" s="631">
        <v>5</v>
      </c>
      <c r="E7" s="630">
        <v>45152</v>
      </c>
      <c r="F7" s="604" t="s">
        <v>389</v>
      </c>
      <c r="G7" s="628" t="s">
        <v>393</v>
      </c>
      <c r="H7" s="634">
        <v>452</v>
      </c>
      <c r="I7" s="627">
        <v>0.66666666666666663</v>
      </c>
      <c r="J7" s="627">
        <v>0.75</v>
      </c>
      <c r="K7" s="629">
        <v>2</v>
      </c>
      <c r="L7" s="632">
        <v>0</v>
      </c>
    </row>
    <row r="8" spans="1:12" ht="12.75">
      <c r="A8" s="472" t="s">
        <v>248</v>
      </c>
      <c r="B8" s="631" t="s">
        <v>40</v>
      </c>
      <c r="C8" s="642" t="s">
        <v>408</v>
      </c>
      <c r="D8" s="631">
        <v>6</v>
      </c>
      <c r="E8" s="630">
        <v>45153</v>
      </c>
      <c r="F8" s="604" t="s">
        <v>389</v>
      </c>
      <c r="G8" s="628" t="s">
        <v>393</v>
      </c>
      <c r="H8" s="634">
        <v>16544</v>
      </c>
      <c r="I8" s="627">
        <v>0.66666666666666663</v>
      </c>
      <c r="J8" s="627">
        <v>0.75</v>
      </c>
      <c r="K8" s="629">
        <v>2</v>
      </c>
      <c r="L8" s="632">
        <v>7</v>
      </c>
    </row>
    <row r="9" spans="1:12" ht="38.25">
      <c r="A9" s="472" t="s">
        <v>248</v>
      </c>
      <c r="B9" s="631" t="s">
        <v>40</v>
      </c>
      <c r="C9" s="642" t="s">
        <v>398</v>
      </c>
      <c r="D9" s="631">
        <v>7</v>
      </c>
      <c r="E9" s="630">
        <v>45154</v>
      </c>
      <c r="F9" s="604" t="s">
        <v>389</v>
      </c>
      <c r="G9" s="628" t="s">
        <v>393</v>
      </c>
      <c r="H9" s="634">
        <v>66020</v>
      </c>
      <c r="I9" s="627">
        <v>0.70833333333333337</v>
      </c>
      <c r="J9" s="627">
        <v>0.875</v>
      </c>
      <c r="K9" s="629">
        <v>4</v>
      </c>
      <c r="L9" s="632">
        <v>24</v>
      </c>
    </row>
    <row r="10" spans="1:12" ht="12.75">
      <c r="A10" s="472" t="s">
        <v>248</v>
      </c>
      <c r="B10" s="631" t="s">
        <v>42</v>
      </c>
      <c r="C10" s="637" t="s">
        <v>420</v>
      </c>
      <c r="D10" s="631">
        <v>8</v>
      </c>
      <c r="E10" s="630">
        <v>45204</v>
      </c>
      <c r="F10" s="604" t="s">
        <v>389</v>
      </c>
      <c r="G10" s="628" t="s">
        <v>393</v>
      </c>
      <c r="H10" s="634">
        <v>9536</v>
      </c>
      <c r="I10" s="627">
        <v>0.70833333333333337</v>
      </c>
      <c r="J10" s="627">
        <v>0.79166666666666663</v>
      </c>
      <c r="K10" s="629">
        <v>2</v>
      </c>
      <c r="L10" s="632">
        <v>1.5</v>
      </c>
    </row>
    <row r="11" spans="1:12" ht="12.75">
      <c r="A11" s="472" t="s">
        <v>248</v>
      </c>
      <c r="B11" s="631" t="s">
        <v>42</v>
      </c>
      <c r="C11" s="637" t="s">
        <v>420</v>
      </c>
      <c r="D11" s="631">
        <v>9</v>
      </c>
      <c r="E11" s="630">
        <v>45205</v>
      </c>
      <c r="F11" s="604" t="s">
        <v>389</v>
      </c>
      <c r="G11" s="628" t="s">
        <v>393</v>
      </c>
      <c r="H11" s="673">
        <v>9530</v>
      </c>
      <c r="I11" s="639">
        <v>0.75</v>
      </c>
      <c r="J11" s="639">
        <v>0.875</v>
      </c>
      <c r="K11" s="629">
        <v>3</v>
      </c>
      <c r="L11" s="632">
        <v>1.6</v>
      </c>
    </row>
    <row r="12" spans="1:12" ht="12.75">
      <c r="A12" s="472" t="s">
        <v>248</v>
      </c>
      <c r="B12" s="631" t="s">
        <v>42</v>
      </c>
      <c r="C12" s="637" t="s">
        <v>420</v>
      </c>
      <c r="D12" s="631">
        <v>10</v>
      </c>
      <c r="E12" s="630">
        <v>45206</v>
      </c>
      <c r="F12" s="604" t="s">
        <v>389</v>
      </c>
      <c r="G12" s="628" t="s">
        <v>393</v>
      </c>
      <c r="H12" s="673">
        <v>9525</v>
      </c>
      <c r="I12" s="639">
        <v>0.70833333333333337</v>
      </c>
      <c r="J12" s="639">
        <v>0.79166666666666663</v>
      </c>
      <c r="K12" s="629">
        <v>2</v>
      </c>
      <c r="L12" s="632">
        <v>2</v>
      </c>
    </row>
    <row r="13" spans="1:12" ht="12.75">
      <c r="A13" s="472" t="s">
        <v>248</v>
      </c>
      <c r="B13" s="631" t="s">
        <v>42</v>
      </c>
      <c r="C13" s="637" t="s">
        <v>420</v>
      </c>
      <c r="D13" s="631">
        <v>11</v>
      </c>
      <c r="E13" s="630">
        <v>45218</v>
      </c>
      <c r="F13" s="604" t="s">
        <v>389</v>
      </c>
      <c r="G13" s="628" t="s">
        <v>393</v>
      </c>
      <c r="H13" s="673">
        <v>9476</v>
      </c>
      <c r="I13" s="639">
        <v>0.66666666666666663</v>
      </c>
      <c r="J13" s="639">
        <v>0.75</v>
      </c>
      <c r="K13" s="629">
        <v>3</v>
      </c>
      <c r="L13" s="632">
        <v>0.5</v>
      </c>
    </row>
    <row r="14" spans="1:12" ht="12.75">
      <c r="A14" s="472" t="s">
        <v>249</v>
      </c>
      <c r="B14" s="469" t="s">
        <v>10</v>
      </c>
      <c r="C14" s="617" t="s">
        <v>391</v>
      </c>
      <c r="D14" s="469">
        <v>1</v>
      </c>
      <c r="E14" s="605">
        <v>45107</v>
      </c>
      <c r="F14" s="604" t="s">
        <v>389</v>
      </c>
      <c r="G14" s="618" t="s">
        <v>392</v>
      </c>
      <c r="H14" s="475">
        <v>46980</v>
      </c>
      <c r="I14" s="608">
        <v>0.66666666666666663</v>
      </c>
      <c r="J14" s="608">
        <v>0.875</v>
      </c>
      <c r="K14" s="469">
        <v>5</v>
      </c>
      <c r="L14" s="508">
        <v>8.8000000000000007</v>
      </c>
    </row>
    <row r="15" spans="1:12" ht="12.75">
      <c r="A15" s="472" t="s">
        <v>249</v>
      </c>
      <c r="B15" s="631" t="s">
        <v>39</v>
      </c>
      <c r="C15" s="617" t="s">
        <v>391</v>
      </c>
      <c r="D15" s="631">
        <v>2</v>
      </c>
      <c r="E15" s="630">
        <v>45108</v>
      </c>
      <c r="F15" s="604" t="s">
        <v>389</v>
      </c>
      <c r="G15" s="618" t="s">
        <v>392</v>
      </c>
      <c r="H15" s="475">
        <v>46980</v>
      </c>
      <c r="I15" s="608">
        <v>0.66666666666666663</v>
      </c>
      <c r="J15" s="608">
        <v>0.875</v>
      </c>
      <c r="K15" s="469">
        <v>5</v>
      </c>
      <c r="L15" s="632">
        <v>11.9</v>
      </c>
    </row>
    <row r="16" spans="1:12" ht="12.75">
      <c r="A16" s="472" t="s">
        <v>249</v>
      </c>
      <c r="B16" s="631" t="s">
        <v>39</v>
      </c>
      <c r="C16" s="617" t="s">
        <v>391</v>
      </c>
      <c r="D16" s="631">
        <v>3</v>
      </c>
      <c r="E16" s="630">
        <v>45121</v>
      </c>
      <c r="F16" s="604" t="s">
        <v>389</v>
      </c>
      <c r="G16" s="618" t="s">
        <v>392</v>
      </c>
      <c r="H16" s="475">
        <v>46980</v>
      </c>
      <c r="I16" s="608">
        <v>0.66666666666666663</v>
      </c>
      <c r="J16" s="608">
        <v>0.875</v>
      </c>
      <c r="K16" s="469">
        <v>5</v>
      </c>
      <c r="L16" s="632">
        <v>7.2</v>
      </c>
    </row>
    <row r="17" spans="1:20" ht="12.75">
      <c r="A17" s="472" t="s">
        <v>249</v>
      </c>
      <c r="B17" s="631" t="s">
        <v>39</v>
      </c>
      <c r="C17" s="617" t="s">
        <v>391</v>
      </c>
      <c r="D17" s="631">
        <v>4</v>
      </c>
      <c r="E17" s="630">
        <v>45122</v>
      </c>
      <c r="F17" s="604" t="s">
        <v>389</v>
      </c>
      <c r="G17" s="618" t="s">
        <v>392</v>
      </c>
      <c r="H17" s="475">
        <v>46980</v>
      </c>
      <c r="I17" s="608">
        <v>0.66666666666666663</v>
      </c>
      <c r="J17" s="608">
        <v>0.875</v>
      </c>
      <c r="K17" s="469">
        <v>5</v>
      </c>
      <c r="L17" s="632">
        <v>10.9</v>
      </c>
    </row>
    <row r="18" spans="1:20" ht="12.75">
      <c r="A18" s="472" t="s">
        <v>249</v>
      </c>
      <c r="B18" s="631" t="s">
        <v>39</v>
      </c>
      <c r="C18" s="617" t="s">
        <v>391</v>
      </c>
      <c r="D18" s="631">
        <v>5</v>
      </c>
      <c r="E18" s="630">
        <v>45124</v>
      </c>
      <c r="F18" s="604" t="s">
        <v>389</v>
      </c>
      <c r="G18" s="618" t="s">
        <v>392</v>
      </c>
      <c r="H18" s="475">
        <v>46980</v>
      </c>
      <c r="I18" s="608">
        <v>0.66666666666666663</v>
      </c>
      <c r="J18" s="608">
        <v>0.875</v>
      </c>
      <c r="K18" s="469">
        <v>5</v>
      </c>
      <c r="L18" s="632">
        <v>8.5</v>
      </c>
    </row>
    <row r="19" spans="1:20" ht="12.75">
      <c r="A19" s="472" t="s">
        <v>249</v>
      </c>
      <c r="B19" s="631" t="s">
        <v>39</v>
      </c>
      <c r="C19" s="617" t="s">
        <v>391</v>
      </c>
      <c r="D19" s="631">
        <v>6</v>
      </c>
      <c r="E19" s="630">
        <v>45128</v>
      </c>
      <c r="F19" s="604" t="s">
        <v>389</v>
      </c>
      <c r="G19" s="618" t="s">
        <v>392</v>
      </c>
      <c r="H19" s="475">
        <v>46980</v>
      </c>
      <c r="I19" s="608">
        <v>0.66666666666666663</v>
      </c>
      <c r="J19" s="608">
        <v>0.875</v>
      </c>
      <c r="K19" s="469">
        <v>5</v>
      </c>
      <c r="L19" s="632">
        <v>6.6</v>
      </c>
    </row>
    <row r="20" spans="1:20" ht="12.75">
      <c r="A20" s="472" t="s">
        <v>249</v>
      </c>
      <c r="B20" s="631" t="s">
        <v>40</v>
      </c>
      <c r="C20" s="617" t="s">
        <v>391</v>
      </c>
      <c r="D20" s="631">
        <v>7</v>
      </c>
      <c r="E20" s="630">
        <v>45153</v>
      </c>
      <c r="F20" s="604" t="s">
        <v>389</v>
      </c>
      <c r="G20" s="618" t="s">
        <v>392</v>
      </c>
      <c r="H20" s="475">
        <v>45992</v>
      </c>
      <c r="I20" s="608">
        <v>0.66666666666666663</v>
      </c>
      <c r="J20" s="608">
        <v>0.875</v>
      </c>
      <c r="K20" s="469">
        <v>5</v>
      </c>
      <c r="L20" s="632">
        <v>10.3</v>
      </c>
    </row>
    <row r="21" spans="1:20" ht="12.75">
      <c r="A21" s="472" t="s">
        <v>249</v>
      </c>
      <c r="B21" s="631" t="s">
        <v>40</v>
      </c>
      <c r="C21" s="617" t="s">
        <v>391</v>
      </c>
      <c r="D21" s="631">
        <v>8</v>
      </c>
      <c r="E21" s="630">
        <v>45154</v>
      </c>
      <c r="F21" s="604" t="s">
        <v>389</v>
      </c>
      <c r="G21" s="618" t="s">
        <v>392</v>
      </c>
      <c r="H21" s="475">
        <v>45992</v>
      </c>
      <c r="I21" s="608">
        <v>0.66666666666666663</v>
      </c>
      <c r="J21" s="608">
        <v>0.875</v>
      </c>
      <c r="K21" s="469">
        <v>5</v>
      </c>
      <c r="L21" s="632">
        <v>8.4</v>
      </c>
    </row>
    <row r="22" spans="1:20" ht="12.75">
      <c r="A22" s="472" t="s">
        <v>249</v>
      </c>
      <c r="B22" s="631" t="s">
        <v>41</v>
      </c>
      <c r="C22" s="617" t="s">
        <v>391</v>
      </c>
      <c r="D22" s="631">
        <v>9</v>
      </c>
      <c r="E22" s="630">
        <v>45195</v>
      </c>
      <c r="F22" s="604" t="s">
        <v>389</v>
      </c>
      <c r="G22" s="663" t="s">
        <v>411</v>
      </c>
      <c r="H22" s="662">
        <v>45992</v>
      </c>
      <c r="I22" s="608">
        <v>0.66666666666666663</v>
      </c>
      <c r="J22" s="608">
        <v>0.875</v>
      </c>
      <c r="K22" s="469">
        <v>5</v>
      </c>
      <c r="L22" s="632">
        <v>1.1000000000000001</v>
      </c>
    </row>
    <row r="23" spans="1:20" ht="12.75">
      <c r="A23" s="472"/>
      <c r="B23" s="469"/>
      <c r="C23" s="469"/>
      <c r="D23" s="469"/>
      <c r="E23" s="473"/>
      <c r="F23" s="469"/>
      <c r="G23" s="474"/>
      <c r="H23" s="475"/>
      <c r="I23" s="476"/>
      <c r="J23" s="476"/>
      <c r="K23" s="469"/>
      <c r="L23" s="508"/>
    </row>
    <row r="24" spans="1:20" ht="12.75">
      <c r="A24" s="472"/>
      <c r="B24" s="469"/>
      <c r="C24" s="469"/>
      <c r="D24" s="469"/>
      <c r="E24" s="473"/>
      <c r="F24" s="469"/>
      <c r="G24" s="474"/>
      <c r="H24" s="475"/>
      <c r="I24" s="476"/>
      <c r="J24" s="476"/>
      <c r="K24" s="469"/>
      <c r="L24" s="508"/>
    </row>
    <row r="25" spans="1:20" ht="12.75">
      <c r="A25" s="242"/>
      <c r="B25" s="243"/>
      <c r="C25" s="244"/>
      <c r="D25" s="244"/>
      <c r="E25" s="245"/>
      <c r="F25" s="206"/>
      <c r="G25" s="246"/>
      <c r="H25" s="206"/>
      <c r="I25" s="247"/>
      <c r="J25" s="247"/>
      <c r="K25" s="248"/>
      <c r="L25" s="249"/>
    </row>
    <row r="26" spans="1:20" ht="90.75" customHeight="1">
      <c r="A26" s="731" t="s">
        <v>250</v>
      </c>
      <c r="B26" s="731"/>
      <c r="C26" s="731"/>
      <c r="D26" s="731"/>
      <c r="E26" s="731"/>
      <c r="F26" s="731"/>
      <c r="G26" s="731"/>
      <c r="H26" s="731"/>
      <c r="I26" s="731"/>
      <c r="J26" s="731"/>
      <c r="K26" s="731"/>
      <c r="L26" s="731"/>
    </row>
    <row r="27" spans="1:20" ht="17.25" customHeight="1">
      <c r="A27" s="733" t="s">
        <v>409</v>
      </c>
      <c r="B27" s="733"/>
      <c r="C27" s="733"/>
      <c r="D27" s="733"/>
      <c r="E27" s="733"/>
      <c r="F27" s="733"/>
      <c r="G27" s="733"/>
      <c r="H27" s="733"/>
      <c r="I27" s="733"/>
      <c r="J27" s="733"/>
      <c r="K27" s="733"/>
      <c r="L27" s="733"/>
    </row>
    <row r="28" spans="1:20" ht="15" customHeight="1">
      <c r="A28" s="619"/>
      <c r="B28" s="619"/>
      <c r="C28" s="619"/>
      <c r="D28" s="619"/>
      <c r="E28" s="619"/>
      <c r="F28" s="619"/>
      <c r="G28" s="619"/>
      <c r="H28" s="619"/>
      <c r="I28" s="619"/>
      <c r="J28" s="619"/>
      <c r="K28" s="619"/>
      <c r="L28" s="619"/>
      <c r="M28" s="536"/>
      <c r="N28" s="536"/>
    </row>
    <row r="29" spans="1:20" ht="12.75" customHeight="1">
      <c r="A29" s="690"/>
      <c r="B29" s="690"/>
      <c r="C29" s="690"/>
      <c r="D29" s="690"/>
      <c r="E29" s="690"/>
      <c r="F29" s="690"/>
      <c r="G29" s="690"/>
      <c r="H29" s="690"/>
      <c r="I29" s="690"/>
      <c r="J29" s="690"/>
      <c r="K29" s="690"/>
      <c r="L29" s="690"/>
      <c r="M29" s="541"/>
      <c r="N29" s="541"/>
      <c r="O29" s="541"/>
      <c r="P29" s="541"/>
      <c r="Q29" s="541"/>
      <c r="R29" s="541"/>
      <c r="S29" s="541"/>
      <c r="T29" s="541"/>
    </row>
    <row r="30" spans="1:20" ht="12.75">
      <c r="A30" s="732"/>
      <c r="B30" s="732"/>
      <c r="C30" s="732"/>
      <c r="D30" s="732"/>
      <c r="E30" s="732"/>
      <c r="F30" s="732"/>
      <c r="G30" s="732"/>
      <c r="H30" s="732"/>
      <c r="I30" s="732"/>
      <c r="J30" s="732"/>
      <c r="K30" s="732"/>
      <c r="L30" s="732"/>
    </row>
  </sheetData>
  <protectedRanges>
    <protectedRange password="D9D5" sqref="C2" name="Add Rows_8_1_1_6"/>
    <protectedRange sqref="C2" name="Enter Event Data_14_1_1_6"/>
    <protectedRange password="D9D5" sqref="F2" name="Add Rows_10_1_1_6"/>
    <protectedRange sqref="F2" name="Enter Event Data_16_1_1_6"/>
    <protectedRange password="D9D5" sqref="G2" name="Add Rows_11_1_1_6"/>
    <protectedRange sqref="G2" name="Enter Event Data_17_1_1_6"/>
    <protectedRange password="D9D5" sqref="J2" name="Add Rows_12_1_1_6"/>
    <protectedRange sqref="J2" name="Enter Event Data_18_1_1_6"/>
  </protectedRanges>
  <mergeCells count="4">
    <mergeCell ref="A26:L26"/>
    <mergeCell ref="A29:L29"/>
    <mergeCell ref="A30:L30"/>
    <mergeCell ref="A27:L27"/>
  </mergeCells>
  <phoneticPr fontId="22" type="noConversion"/>
  <pageMargins left="0.7" right="0.7" top="1.1296875" bottom="0.75" header="0.3" footer="0.3"/>
  <pageSetup scale="68" orientation="landscape" r:id="rId1"/>
  <headerFooter>
    <oddHeader>&amp;C&amp;"Arial,Bold"Table I-4
Pacific Gas and Electric Company
Interruptible and Price Responsive Programs
Year-to-Date Event Summary
November 2023</oddHeader>
    <oddFooter>&amp;L&amp;F&amp;R&amp;A&amp;C&amp;"Calibri"&amp;11&amp;K000000&amp;"Calibri,Regular"&amp;11&amp;K000000 8b of 11_x000D_&amp;1#&amp;"Calibri"&amp;12&amp;K000000Public</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pageSetUpPr fitToPage="1"/>
  </sheetPr>
  <dimension ref="A1:P34"/>
  <sheetViews>
    <sheetView view="pageLayout" zoomScale="85" zoomScaleNormal="100" zoomScalePageLayoutView="85" workbookViewId="0">
      <selection activeCell="A23" sqref="A23"/>
    </sheetView>
  </sheetViews>
  <sheetFormatPr defaultColWidth="9.42578125" defaultRowHeight="12.75"/>
  <cols>
    <col min="1" max="1" width="39.5703125" style="10" customWidth="1"/>
    <col min="2" max="5" width="12.42578125" style="10" customWidth="1"/>
    <col min="6" max="6" width="12.42578125" style="10" bestFit="1" customWidth="1"/>
    <col min="7" max="7" width="12.5703125" style="10" customWidth="1"/>
    <col min="8" max="8" width="12" style="10" customWidth="1"/>
    <col min="9" max="9" width="12.42578125" style="10" bestFit="1" customWidth="1"/>
    <col min="10" max="11" width="11.42578125" style="10" customWidth="1"/>
    <col min="12" max="13" width="12.42578125" style="10" customWidth="1"/>
    <col min="14" max="14" width="15.140625" style="10" customWidth="1"/>
    <col min="15" max="15" width="15.140625" style="10" bestFit="1" customWidth="1"/>
    <col min="16" max="16384" width="9.42578125" style="10"/>
  </cols>
  <sheetData>
    <row r="1" spans="1:16" s="104" customFormat="1" ht="18">
      <c r="A1" s="103"/>
    </row>
    <row r="3" spans="1:16">
      <c r="A3" s="392" t="s">
        <v>251</v>
      </c>
      <c r="B3" s="394"/>
      <c r="C3" s="394"/>
      <c r="D3" s="394"/>
      <c r="E3" s="394"/>
      <c r="F3" s="394"/>
      <c r="G3" s="394"/>
      <c r="H3" s="394"/>
      <c r="I3" s="394"/>
      <c r="J3" s="394"/>
      <c r="K3" s="394"/>
      <c r="L3" s="394"/>
      <c r="M3" s="394"/>
      <c r="N3" s="394"/>
      <c r="O3" s="395"/>
    </row>
    <row r="4" spans="1:16">
      <c r="A4" s="218"/>
      <c r="B4" s="11"/>
      <c r="C4" s="11"/>
      <c r="D4" s="11"/>
      <c r="E4" s="11"/>
      <c r="F4" s="11"/>
      <c r="G4" s="11"/>
      <c r="H4" s="11"/>
      <c r="I4" s="11"/>
      <c r="J4" s="11"/>
      <c r="K4" s="11"/>
      <c r="L4" s="11"/>
      <c r="M4" s="11"/>
      <c r="N4" s="11"/>
      <c r="O4" s="61"/>
    </row>
    <row r="5" spans="1:16" ht="43.5" customHeight="1">
      <c r="A5" s="224" t="s">
        <v>117</v>
      </c>
      <c r="B5" s="427" t="s">
        <v>5</v>
      </c>
      <c r="C5" s="427" t="s">
        <v>6</v>
      </c>
      <c r="D5" s="427" t="s">
        <v>7</v>
      </c>
      <c r="E5" s="427" t="s">
        <v>8</v>
      </c>
      <c r="F5" s="427" t="s">
        <v>9</v>
      </c>
      <c r="G5" s="427" t="s">
        <v>10</v>
      </c>
      <c r="H5" s="427" t="s">
        <v>39</v>
      </c>
      <c r="I5" s="427" t="s">
        <v>40</v>
      </c>
      <c r="J5" s="427" t="s">
        <v>41</v>
      </c>
      <c r="K5" s="427" t="s">
        <v>42</v>
      </c>
      <c r="L5" s="427" t="s">
        <v>43</v>
      </c>
      <c r="M5" s="225" t="s">
        <v>44</v>
      </c>
      <c r="N5" s="397" t="s">
        <v>120</v>
      </c>
      <c r="O5" s="397" t="s">
        <v>252</v>
      </c>
    </row>
    <row r="6" spans="1:16" ht="19.5" customHeight="1">
      <c r="A6" s="567" t="s">
        <v>253</v>
      </c>
      <c r="B6" s="315"/>
      <c r="C6" s="315"/>
      <c r="D6" s="315"/>
      <c r="E6" s="315"/>
      <c r="F6" s="315"/>
      <c r="G6" s="315"/>
      <c r="H6" s="315"/>
      <c r="I6" s="315"/>
      <c r="J6" s="315"/>
      <c r="K6" s="315"/>
      <c r="L6" s="315"/>
      <c r="M6" s="398"/>
      <c r="N6" s="398"/>
      <c r="O6" s="398"/>
    </row>
    <row r="7" spans="1:16" ht="15.6" customHeight="1">
      <c r="A7" s="568" t="s">
        <v>254</v>
      </c>
      <c r="B7" s="315">
        <v>0</v>
      </c>
      <c r="C7" s="315">
        <v>0</v>
      </c>
      <c r="D7" s="315">
        <v>0</v>
      </c>
      <c r="E7" s="315">
        <v>35009.5</v>
      </c>
      <c r="F7" s="315">
        <v>-35009.5</v>
      </c>
      <c r="G7" s="315">
        <v>0</v>
      </c>
      <c r="H7" s="315">
        <v>0</v>
      </c>
      <c r="I7" s="315">
        <v>200</v>
      </c>
      <c r="J7" s="315">
        <v>0</v>
      </c>
      <c r="K7" s="315">
        <v>0</v>
      </c>
      <c r="L7" s="315">
        <v>0</v>
      </c>
      <c r="M7" s="12"/>
      <c r="N7" s="315">
        <f>SUM(B7:M7)</f>
        <v>200</v>
      </c>
      <c r="O7" s="315">
        <f>N7</f>
        <v>200</v>
      </c>
    </row>
    <row r="8" spans="1:16" ht="15.6" customHeight="1">
      <c r="A8" s="568" t="s">
        <v>255</v>
      </c>
      <c r="B8" s="315">
        <v>1363179.98</v>
      </c>
      <c r="C8" s="315">
        <v>949176.04</v>
      </c>
      <c r="D8" s="315">
        <v>832617.2</v>
      </c>
      <c r="E8" s="315">
        <v>822718.81</v>
      </c>
      <c r="F8" s="316">
        <v>816161.97</v>
      </c>
      <c r="G8" s="315">
        <v>1969186.89</v>
      </c>
      <c r="H8" s="315">
        <v>133838</v>
      </c>
      <c r="I8" s="315">
        <v>731636.03</v>
      </c>
      <c r="J8" s="315">
        <v>825318.85</v>
      </c>
      <c r="K8" s="315">
        <v>6464410.0899999999</v>
      </c>
      <c r="L8" s="315">
        <v>768757.39</v>
      </c>
      <c r="M8" s="12"/>
      <c r="N8" s="315">
        <f t="shared" ref="N8:N14" si="0">SUM(B8:M8)</f>
        <v>15677001.25</v>
      </c>
      <c r="O8" s="315">
        <f t="shared" ref="O8:O14" si="1">N8</f>
        <v>15677001.25</v>
      </c>
    </row>
    <row r="9" spans="1:16" ht="15.6" customHeight="1">
      <c r="A9" s="568" t="s">
        <v>256</v>
      </c>
      <c r="B9" s="315">
        <v>0</v>
      </c>
      <c r="C9" s="315">
        <v>0</v>
      </c>
      <c r="D9" s="315">
        <v>0</v>
      </c>
      <c r="E9" s="315">
        <v>0</v>
      </c>
      <c r="F9" s="315">
        <v>77617.440000000002</v>
      </c>
      <c r="G9" s="315">
        <v>133152.41</v>
      </c>
      <c r="H9" s="315">
        <v>707879</v>
      </c>
      <c r="I9" s="315">
        <v>992633.69</v>
      </c>
      <c r="J9" s="315">
        <v>465321.92</v>
      </c>
      <c r="K9" s="315">
        <v>-427183.9</v>
      </c>
      <c r="L9" s="315">
        <v>-180211.13</v>
      </c>
      <c r="M9" s="12"/>
      <c r="N9" s="315">
        <f t="shared" si="0"/>
        <v>1769209.4300000002</v>
      </c>
      <c r="O9" s="315">
        <f t="shared" si="1"/>
        <v>1769209.4300000002</v>
      </c>
    </row>
    <row r="10" spans="1:16" ht="15.6" customHeight="1">
      <c r="A10" s="568" t="s">
        <v>138</v>
      </c>
      <c r="B10" s="315">
        <v>0</v>
      </c>
      <c r="C10" s="315">
        <v>0</v>
      </c>
      <c r="D10" s="315">
        <v>0</v>
      </c>
      <c r="E10" s="315">
        <v>0</v>
      </c>
      <c r="F10" s="315">
        <v>0</v>
      </c>
      <c r="G10" s="315">
        <v>0</v>
      </c>
      <c r="H10" s="315">
        <v>0</v>
      </c>
      <c r="I10" s="315">
        <v>0</v>
      </c>
      <c r="J10" s="315">
        <v>0</v>
      </c>
      <c r="K10" s="315">
        <v>0</v>
      </c>
      <c r="L10" s="315">
        <v>0</v>
      </c>
      <c r="M10" s="315"/>
      <c r="N10" s="315">
        <f t="shared" si="0"/>
        <v>0</v>
      </c>
      <c r="O10" s="315">
        <f t="shared" si="1"/>
        <v>0</v>
      </c>
    </row>
    <row r="11" spans="1:16" ht="15.6" customHeight="1">
      <c r="A11" s="569" t="s">
        <v>257</v>
      </c>
      <c r="B11" s="315">
        <v>0</v>
      </c>
      <c r="C11" s="315">
        <v>0</v>
      </c>
      <c r="D11" s="315">
        <v>0</v>
      </c>
      <c r="E11" s="315">
        <v>0</v>
      </c>
      <c r="F11" s="315">
        <v>0</v>
      </c>
      <c r="G11" s="315">
        <v>0</v>
      </c>
      <c r="H11" s="315">
        <v>0</v>
      </c>
      <c r="I11" s="315">
        <v>0</v>
      </c>
      <c r="J11" s="315">
        <v>0</v>
      </c>
      <c r="K11" s="315">
        <v>0</v>
      </c>
      <c r="L11" s="315">
        <v>0</v>
      </c>
      <c r="M11" s="315"/>
      <c r="N11" s="315">
        <f t="shared" si="0"/>
        <v>0</v>
      </c>
      <c r="O11" s="315">
        <f t="shared" si="1"/>
        <v>0</v>
      </c>
    </row>
    <row r="12" spans="1:16" ht="14.25">
      <c r="A12" s="569" t="s">
        <v>258</v>
      </c>
      <c r="B12" s="315">
        <v>22350</v>
      </c>
      <c r="C12" s="315">
        <v>52400</v>
      </c>
      <c r="D12" s="315">
        <v>130332</v>
      </c>
      <c r="E12" s="315">
        <v>42226</v>
      </c>
      <c r="F12" s="315">
        <v>64757</v>
      </c>
      <c r="G12" s="315">
        <v>53486.92</v>
      </c>
      <c r="H12" s="315">
        <v>24448</v>
      </c>
      <c r="I12" s="315">
        <v>46000</v>
      </c>
      <c r="J12" s="315">
        <v>46445.8</v>
      </c>
      <c r="K12" s="315">
        <v>36718.199999999997</v>
      </c>
      <c r="L12" s="315">
        <v>40000.29</v>
      </c>
      <c r="M12" s="315"/>
      <c r="N12" s="315">
        <f t="shared" si="0"/>
        <v>559164.21</v>
      </c>
      <c r="O12" s="315">
        <f t="shared" si="1"/>
        <v>559164.21</v>
      </c>
      <c r="P12" s="12"/>
    </row>
    <row r="13" spans="1:16" ht="15.6" customHeight="1">
      <c r="A13" s="569" t="s">
        <v>206</v>
      </c>
      <c r="B13" s="315">
        <v>0</v>
      </c>
      <c r="C13" s="315">
        <v>0</v>
      </c>
      <c r="D13" s="315">
        <v>0</v>
      </c>
      <c r="E13" s="315">
        <v>0</v>
      </c>
      <c r="F13" s="315">
        <v>0</v>
      </c>
      <c r="G13" s="315">
        <v>0</v>
      </c>
      <c r="H13" s="315">
        <v>0</v>
      </c>
      <c r="I13" s="315">
        <v>0</v>
      </c>
      <c r="J13" s="315">
        <v>0</v>
      </c>
      <c r="K13" s="315">
        <v>0</v>
      </c>
      <c r="L13" s="315">
        <v>0</v>
      </c>
      <c r="M13" s="315"/>
      <c r="N13" s="315">
        <f t="shared" si="0"/>
        <v>0</v>
      </c>
      <c r="O13" s="315">
        <f t="shared" si="1"/>
        <v>0</v>
      </c>
    </row>
    <row r="14" spans="1:16" ht="15.6" customHeight="1">
      <c r="A14" s="569" t="s">
        <v>259</v>
      </c>
      <c r="B14" s="315">
        <v>-15595597.210000001</v>
      </c>
      <c r="C14" s="315">
        <v>-56706706.32</v>
      </c>
      <c r="D14" s="315">
        <v>449467.55</v>
      </c>
      <c r="E14" s="315">
        <v>-215336.16</v>
      </c>
      <c r="F14" s="315">
        <v>0</v>
      </c>
      <c r="G14" s="315">
        <v>0</v>
      </c>
      <c r="H14" s="315">
        <v>-8290</v>
      </c>
      <c r="I14" s="315">
        <v>0</v>
      </c>
      <c r="J14" s="315">
        <v>1327926.21</v>
      </c>
      <c r="K14" s="315">
        <v>0</v>
      </c>
      <c r="L14" s="315">
        <v>-1288644.42</v>
      </c>
      <c r="M14" s="315"/>
      <c r="N14" s="315">
        <f t="shared" si="0"/>
        <v>-72037180.350000009</v>
      </c>
      <c r="O14" s="315">
        <f t="shared" si="1"/>
        <v>-72037180.350000009</v>
      </c>
    </row>
    <row r="15" spans="1:16">
      <c r="A15" s="392" t="s">
        <v>260</v>
      </c>
      <c r="B15" s="478">
        <f>SUM(B7:B14)</f>
        <v>-14210067.23</v>
      </c>
      <c r="C15" s="478">
        <f>SUM(C7:C14)</f>
        <v>-55705130.280000001</v>
      </c>
      <c r="D15" s="478">
        <f t="shared" ref="D15:L15" si="2">SUM(D7:D14)</f>
        <v>1412416.75</v>
      </c>
      <c r="E15" s="478">
        <f t="shared" si="2"/>
        <v>684618.15</v>
      </c>
      <c r="F15" s="478">
        <f t="shared" si="2"/>
        <v>923526.90999999992</v>
      </c>
      <c r="G15" s="478">
        <f>SUM(G7:G14)</f>
        <v>2155826.2199999997</v>
      </c>
      <c r="H15" s="478">
        <f t="shared" si="2"/>
        <v>857875</v>
      </c>
      <c r="I15" s="478">
        <f t="shared" si="2"/>
        <v>1770469.72</v>
      </c>
      <c r="J15" s="478">
        <f t="shared" si="2"/>
        <v>2665012.7800000003</v>
      </c>
      <c r="K15" s="478">
        <f t="shared" si="2"/>
        <v>6073944.3899999997</v>
      </c>
      <c r="L15" s="478">
        <f t="shared" si="2"/>
        <v>-660097.86999999988</v>
      </c>
      <c r="M15" s="478"/>
      <c r="N15" s="478">
        <f>SUM(N7:N14)</f>
        <v>-54031605.460000008</v>
      </c>
      <c r="O15" s="478">
        <f t="shared" ref="O15" si="3">SUM(O7:O14)</f>
        <v>-54031605.460000008</v>
      </c>
    </row>
    <row r="16" spans="1:16" ht="12.6" hidden="1" customHeight="1">
      <c r="A16" s="556"/>
      <c r="B16" s="318"/>
      <c r="C16" s="318"/>
      <c r="D16" s="318"/>
      <c r="E16" s="318"/>
      <c r="F16" s="318"/>
      <c r="G16" s="319"/>
      <c r="H16" s="318"/>
      <c r="I16" s="318"/>
      <c r="J16" s="318"/>
      <c r="K16" s="318"/>
      <c r="L16" s="318">
        <v>2854704.9</v>
      </c>
      <c r="M16" s="120"/>
      <c r="N16" s="399"/>
      <c r="O16" s="318" t="e">
        <f>SUM(#REF!)</f>
        <v>#REF!</v>
      </c>
    </row>
    <row r="17" spans="1:15" ht="13.5" thickBot="1">
      <c r="A17" s="121"/>
      <c r="B17" s="219"/>
      <c r="C17" s="219"/>
      <c r="D17" s="219"/>
      <c r="E17" s="219"/>
      <c r="F17" s="219"/>
      <c r="G17" s="221"/>
      <c r="H17" s="219"/>
      <c r="I17" s="219"/>
      <c r="J17" s="219"/>
      <c r="K17" s="219"/>
      <c r="L17" s="219"/>
      <c r="M17" s="119"/>
      <c r="N17" s="119"/>
      <c r="O17" s="219"/>
    </row>
    <row r="18" spans="1:15" ht="9" customHeight="1" thickBot="1">
      <c r="A18" s="567"/>
      <c r="B18" s="318"/>
      <c r="C18" s="318"/>
      <c r="D18" s="318"/>
      <c r="E18" s="318"/>
      <c r="F18" s="318"/>
      <c r="G18" s="319"/>
      <c r="H18" s="318"/>
      <c r="I18" s="318"/>
      <c r="J18" s="318"/>
      <c r="K18" s="318"/>
      <c r="L18" s="318"/>
      <c r="M18" s="120"/>
      <c r="N18" s="120"/>
      <c r="O18" s="120"/>
    </row>
    <row r="19" spans="1:15" ht="20.25" customHeight="1" thickBot="1">
      <c r="A19" s="204" t="s">
        <v>261</v>
      </c>
      <c r="B19" s="220">
        <v>0</v>
      </c>
      <c r="C19" s="220">
        <v>0</v>
      </c>
      <c r="D19" s="220">
        <v>0</v>
      </c>
      <c r="E19" s="220">
        <v>0</v>
      </c>
      <c r="F19" s="220">
        <v>0</v>
      </c>
      <c r="G19" s="220">
        <v>0</v>
      </c>
      <c r="H19" s="220">
        <v>0</v>
      </c>
      <c r="I19" s="220">
        <v>0</v>
      </c>
      <c r="J19" s="220">
        <v>0</v>
      </c>
      <c r="K19" s="220">
        <v>0</v>
      </c>
      <c r="L19" s="220">
        <v>0</v>
      </c>
      <c r="M19" s="220"/>
      <c r="N19" s="205">
        <f>SUM(B19:M19)</f>
        <v>0</v>
      </c>
      <c r="O19" s="232">
        <f>N19</f>
        <v>0</v>
      </c>
    </row>
    <row r="20" spans="1:15" ht="10.5" customHeight="1">
      <c r="A20" s="113"/>
      <c r="B20" s="265"/>
      <c r="C20" s="265"/>
      <c r="D20" s="265"/>
      <c r="E20" s="265"/>
      <c r="F20" s="265"/>
      <c r="G20" s="265"/>
      <c r="H20" s="265"/>
      <c r="I20" s="265"/>
      <c r="J20" s="265"/>
      <c r="K20" s="265"/>
      <c r="L20" s="265"/>
      <c r="M20" s="265"/>
      <c r="N20" s="265"/>
      <c r="O20" s="265"/>
    </row>
    <row r="21" spans="1:15" s="1" customFormat="1" ht="21.75" customHeight="1">
      <c r="A21" s="684" t="s">
        <v>262</v>
      </c>
      <c r="B21" s="734"/>
      <c r="C21" s="734"/>
      <c r="D21" s="734"/>
      <c r="E21" s="734"/>
      <c r="F21" s="734"/>
      <c r="G21" s="734"/>
      <c r="H21" s="734"/>
      <c r="I21" s="734"/>
      <c r="J21" s="734"/>
      <c r="K21" s="734"/>
      <c r="L21" s="734"/>
      <c r="M21" s="734"/>
      <c r="N21" s="734"/>
      <c r="O21" s="734"/>
    </row>
    <row r="22" spans="1:15" ht="19.5" customHeight="1">
      <c r="A22" s="684" t="s">
        <v>263</v>
      </c>
      <c r="B22" s="734"/>
      <c r="C22" s="734"/>
      <c r="D22" s="734"/>
      <c r="E22" s="734"/>
      <c r="F22" s="734"/>
      <c r="G22" s="734"/>
      <c r="H22" s="734"/>
      <c r="I22" s="734"/>
      <c r="J22" s="734"/>
      <c r="K22" s="734"/>
      <c r="L22" s="734"/>
      <c r="M22" s="734"/>
      <c r="N22" s="734"/>
      <c r="O22" s="734"/>
    </row>
    <row r="23" spans="1:15">
      <c r="C23" s="66"/>
    </row>
    <row r="24" spans="1:15">
      <c r="C24" s="66"/>
    </row>
    <row r="34" spans="11:11">
      <c r="K34" s="199"/>
    </row>
  </sheetData>
  <mergeCells count="2">
    <mergeCell ref="A21:O21"/>
    <mergeCell ref="A22:O22"/>
  </mergeCells>
  <pageMargins left="0.7" right="0.7" top="1.0785416666666667" bottom="0.75" header="0.3" footer="0.3"/>
  <pageSetup scale="57" orientation="landscape" r:id="rId1"/>
  <headerFooter>
    <oddHeader>&amp;C&amp;"Arial,Bold"&amp;K000000Table I-5a
Pacific Gas and Electric Company
2018-23 Demand Response Programs Incentives
November 2023</oddHeader>
    <oddFooter>&amp;L&amp;F&amp;R&amp;A&amp;C&amp;"Calibri"&amp;11&amp;K000000&amp;"Calibri"&amp;11&amp;K0000009a of 11_x000D_&amp;1#&amp;"Calibri"&amp;12&amp;K000000Public</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4"/>
  <sheetViews>
    <sheetView view="pageLayout" zoomScale="85" zoomScaleNormal="100" zoomScalePageLayoutView="85" workbookViewId="0">
      <selection activeCell="R15" sqref="R15"/>
    </sheetView>
  </sheetViews>
  <sheetFormatPr defaultColWidth="9.42578125" defaultRowHeight="12.75" outlineLevelCol="1"/>
  <cols>
    <col min="1" max="1" width="39.5703125" style="10" customWidth="1"/>
    <col min="2" max="2" width="14" style="10" hidden="1" customWidth="1" outlineLevel="1"/>
    <col min="3" max="6" width="19.28515625" style="10" hidden="1" customWidth="1" outlineLevel="1"/>
    <col min="7" max="7" width="12.42578125" style="10" customWidth="1" collapsed="1"/>
    <col min="8" max="10" width="12.42578125" style="10" customWidth="1"/>
    <col min="11" max="11" width="12.42578125" style="10" bestFit="1" customWidth="1"/>
    <col min="12" max="12" width="12.5703125" style="10" customWidth="1"/>
    <col min="13" max="13" width="12" style="10" customWidth="1"/>
    <col min="14" max="14" width="12.42578125" style="10" bestFit="1" customWidth="1"/>
    <col min="15" max="16" width="11.42578125" style="10" customWidth="1"/>
    <col min="17" max="18" width="12.42578125" style="10" customWidth="1"/>
    <col min="19" max="19" width="15.140625" style="10" customWidth="1"/>
    <col min="20" max="20" width="15.140625" style="10" bestFit="1" customWidth="1"/>
    <col min="21" max="16384" width="9.42578125" style="10"/>
  </cols>
  <sheetData>
    <row r="1" spans="1:21" s="104" customFormat="1" ht="18">
      <c r="A1" s="103"/>
      <c r="B1" s="103"/>
      <c r="C1" s="103"/>
      <c r="D1" s="103"/>
      <c r="E1" s="103"/>
      <c r="F1" s="103"/>
    </row>
    <row r="3" spans="1:21">
      <c r="A3" s="392" t="s">
        <v>251</v>
      </c>
      <c r="B3" s="393"/>
      <c r="C3" s="393"/>
      <c r="D3" s="393"/>
      <c r="E3" s="393"/>
      <c r="F3" s="393"/>
      <c r="G3" s="394"/>
      <c r="H3" s="394"/>
      <c r="I3" s="394"/>
      <c r="J3" s="394"/>
      <c r="K3" s="394"/>
      <c r="L3" s="394"/>
      <c r="M3" s="394"/>
      <c r="N3" s="394"/>
      <c r="O3" s="394"/>
      <c r="P3" s="394"/>
      <c r="Q3" s="394"/>
      <c r="R3" s="394"/>
      <c r="S3" s="394"/>
      <c r="T3" s="395"/>
    </row>
    <row r="4" spans="1:21">
      <c r="A4" s="218"/>
      <c r="B4" s="207"/>
      <c r="C4" s="207"/>
      <c r="D4" s="207"/>
      <c r="E4" s="207"/>
      <c r="F4" s="207"/>
      <c r="G4" s="11"/>
      <c r="H4" s="11"/>
      <c r="I4" s="11"/>
      <c r="J4" s="11"/>
      <c r="K4" s="11"/>
      <c r="L4" s="11"/>
      <c r="M4" s="11"/>
      <c r="N4" s="11"/>
      <c r="O4" s="11"/>
      <c r="P4" s="11"/>
      <c r="Q4" s="11"/>
      <c r="R4" s="11"/>
      <c r="S4" s="11"/>
      <c r="T4" s="61"/>
    </row>
    <row r="5" spans="1:21" ht="43.5" customHeight="1">
      <c r="A5" s="224" t="s">
        <v>117</v>
      </c>
      <c r="B5" s="396" t="s">
        <v>169</v>
      </c>
      <c r="C5" s="396" t="s">
        <v>170</v>
      </c>
      <c r="D5" s="396" t="s">
        <v>171</v>
      </c>
      <c r="E5" s="396" t="s">
        <v>172</v>
      </c>
      <c r="F5" s="396" t="s">
        <v>173</v>
      </c>
      <c r="G5" s="427" t="s">
        <v>5</v>
      </c>
      <c r="H5" s="427" t="s">
        <v>6</v>
      </c>
      <c r="I5" s="427" t="s">
        <v>7</v>
      </c>
      <c r="J5" s="427" t="s">
        <v>8</v>
      </c>
      <c r="K5" s="427" t="s">
        <v>9</v>
      </c>
      <c r="L5" s="427" t="s">
        <v>10</v>
      </c>
      <c r="M5" s="427" t="s">
        <v>39</v>
      </c>
      <c r="N5" s="427" t="s">
        <v>40</v>
      </c>
      <c r="O5" s="427" t="s">
        <v>41</v>
      </c>
      <c r="P5" s="427" t="s">
        <v>42</v>
      </c>
      <c r="Q5" s="427" t="s">
        <v>43</v>
      </c>
      <c r="R5" s="225" t="s">
        <v>44</v>
      </c>
      <c r="S5" s="397" t="s">
        <v>120</v>
      </c>
      <c r="T5" s="397" t="s">
        <v>252</v>
      </c>
    </row>
    <row r="6" spans="1:21" ht="19.5" customHeight="1">
      <c r="A6" s="567" t="s">
        <v>253</v>
      </c>
      <c r="B6" s="340"/>
      <c r="C6" s="314"/>
      <c r="D6" s="314"/>
      <c r="E6" s="314"/>
      <c r="F6" s="314"/>
      <c r="G6" s="315"/>
      <c r="H6" s="315"/>
      <c r="I6" s="315"/>
      <c r="J6" s="315"/>
      <c r="K6" s="315"/>
      <c r="L6" s="315"/>
      <c r="M6" s="315"/>
      <c r="N6" s="315"/>
      <c r="O6" s="315"/>
      <c r="P6" s="315"/>
      <c r="Q6" s="315"/>
      <c r="R6" s="398"/>
      <c r="S6" s="398"/>
      <c r="T6" s="398"/>
    </row>
    <row r="7" spans="1:21" ht="15.6" customHeight="1">
      <c r="A7" s="568" t="s">
        <v>254</v>
      </c>
      <c r="B7" s="315">
        <v>0</v>
      </c>
      <c r="C7" s="315">
        <v>392889.37</v>
      </c>
      <c r="D7" s="529">
        <v>687835.03</v>
      </c>
      <c r="E7" s="315">
        <v>849310</v>
      </c>
      <c r="F7" s="315">
        <v>1734034.5</v>
      </c>
      <c r="G7" s="315">
        <v>-1082514.5</v>
      </c>
      <c r="H7" s="315">
        <v>204350</v>
      </c>
      <c r="I7" s="315">
        <v>0</v>
      </c>
      <c r="J7" s="315">
        <v>-35009.5</v>
      </c>
      <c r="K7" s="315">
        <v>35009.5</v>
      </c>
      <c r="L7" s="315">
        <v>39760</v>
      </c>
      <c r="M7" s="315">
        <v>0</v>
      </c>
      <c r="N7" s="315">
        <v>-200</v>
      </c>
      <c r="O7" s="315">
        <v>0</v>
      </c>
      <c r="P7" s="315">
        <v>0</v>
      </c>
      <c r="Q7" s="315">
        <v>124400</v>
      </c>
      <c r="R7" s="12"/>
      <c r="S7" s="315">
        <f>SUM(G7:R7)</f>
        <v>-714204.5</v>
      </c>
      <c r="T7" s="315">
        <f>SUM(B7:E7)+S7</f>
        <v>1215829.8999999999</v>
      </c>
    </row>
    <row r="8" spans="1:21" ht="15.6" customHeight="1">
      <c r="A8" s="568" t="s">
        <v>255</v>
      </c>
      <c r="B8" s="315">
        <v>26647119.34</v>
      </c>
      <c r="C8" s="315">
        <v>23688194.190000001</v>
      </c>
      <c r="D8" s="529">
        <v>21608625.139999997</v>
      </c>
      <c r="E8" s="315">
        <v>22420816.510000002</v>
      </c>
      <c r="F8" s="315">
        <v>21358941.159999996</v>
      </c>
      <c r="G8" s="315">
        <v>-2433131.7000000002</v>
      </c>
      <c r="H8" s="315">
        <v>3122848.6</v>
      </c>
      <c r="I8" s="315">
        <v>731077</v>
      </c>
      <c r="J8" s="315">
        <v>697312.9</v>
      </c>
      <c r="K8" s="316">
        <v>770552.49</v>
      </c>
      <c r="L8" s="315">
        <v>885934.83</v>
      </c>
      <c r="M8" s="315">
        <v>806846</v>
      </c>
      <c r="N8" s="315">
        <v>877021.33</v>
      </c>
      <c r="O8" s="315">
        <v>792912.12</v>
      </c>
      <c r="P8" s="315">
        <v>-4461224.3</v>
      </c>
      <c r="Q8" s="315">
        <v>906264.24</v>
      </c>
      <c r="R8" s="12"/>
      <c r="S8" s="315">
        <f t="shared" ref="S8:S12" si="0">SUM(G8:R8)</f>
        <v>2696413.5100000007</v>
      </c>
      <c r="T8" s="315">
        <f t="shared" ref="T8:T14" si="1">SUM(B8:E8)+S8</f>
        <v>97061168.690000013</v>
      </c>
    </row>
    <row r="9" spans="1:21" ht="15.6" customHeight="1">
      <c r="A9" s="568" t="s">
        <v>256</v>
      </c>
      <c r="B9" s="315">
        <v>1612847.36</v>
      </c>
      <c r="C9" s="315">
        <v>1244887.6099999999</v>
      </c>
      <c r="D9" s="529">
        <v>1864324.8900000001</v>
      </c>
      <c r="E9" s="315">
        <v>3456384.5500000003</v>
      </c>
      <c r="F9" s="315">
        <v>3749214.49</v>
      </c>
      <c r="G9" s="315">
        <v>4077.13</v>
      </c>
      <c r="H9" s="315">
        <v>-159475.44</v>
      </c>
      <c r="I9" s="315">
        <v>767217.85</v>
      </c>
      <c r="J9" s="315">
        <v>-92.78</v>
      </c>
      <c r="K9" s="315">
        <v>92.78</v>
      </c>
      <c r="L9" s="315">
        <v>0</v>
      </c>
      <c r="M9" s="315">
        <v>0</v>
      </c>
      <c r="N9" s="315">
        <v>0</v>
      </c>
      <c r="O9" s="315">
        <v>0</v>
      </c>
      <c r="P9" s="315">
        <v>0</v>
      </c>
      <c r="Q9" s="315">
        <v>0</v>
      </c>
      <c r="R9" s="12"/>
      <c r="S9" s="315">
        <f t="shared" si="0"/>
        <v>611819.54</v>
      </c>
      <c r="T9" s="315">
        <f t="shared" si="1"/>
        <v>8790263.9499999993</v>
      </c>
    </row>
    <row r="10" spans="1:21" ht="15.6" customHeight="1">
      <c r="A10" s="568" t="s">
        <v>138</v>
      </c>
      <c r="B10" s="315">
        <v>0</v>
      </c>
      <c r="C10" s="315">
        <v>3744518.7</v>
      </c>
      <c r="D10" s="529">
        <v>-14255.599999999955</v>
      </c>
      <c r="E10" s="315">
        <v>0</v>
      </c>
      <c r="F10" s="315">
        <v>0</v>
      </c>
      <c r="G10" s="315">
        <v>0</v>
      </c>
      <c r="H10" s="315">
        <v>0</v>
      </c>
      <c r="I10" s="315">
        <v>0</v>
      </c>
      <c r="J10" s="315">
        <v>0</v>
      </c>
      <c r="K10" s="315">
        <v>0</v>
      </c>
      <c r="L10" s="315">
        <v>0</v>
      </c>
      <c r="M10" s="315">
        <v>0</v>
      </c>
      <c r="N10" s="315">
        <v>0</v>
      </c>
      <c r="O10" s="315">
        <v>0</v>
      </c>
      <c r="P10" s="315">
        <v>0</v>
      </c>
      <c r="Q10" s="315">
        <v>0</v>
      </c>
      <c r="R10" s="315"/>
      <c r="S10" s="315">
        <f t="shared" si="0"/>
        <v>0</v>
      </c>
      <c r="T10" s="315">
        <f t="shared" si="1"/>
        <v>3730263.1</v>
      </c>
    </row>
    <row r="11" spans="1:21" ht="15.6" customHeight="1">
      <c r="A11" s="569" t="s">
        <v>257</v>
      </c>
      <c r="B11" s="315">
        <v>213682.59</v>
      </c>
      <c r="C11" s="315">
        <v>182989.36</v>
      </c>
      <c r="D11" s="529">
        <v>78966.990000000005</v>
      </c>
      <c r="E11" s="315">
        <v>-11761</v>
      </c>
      <c r="F11" s="315">
        <v>0</v>
      </c>
      <c r="G11" s="315">
        <v>0</v>
      </c>
      <c r="H11" s="315">
        <v>0</v>
      </c>
      <c r="I11" s="315">
        <v>0</v>
      </c>
      <c r="J11" s="315">
        <v>0</v>
      </c>
      <c r="K11" s="315">
        <v>0</v>
      </c>
      <c r="L11" s="315">
        <v>0</v>
      </c>
      <c r="M11" s="315">
        <v>0</v>
      </c>
      <c r="N11" s="315">
        <v>0</v>
      </c>
      <c r="O11" s="315">
        <v>0</v>
      </c>
      <c r="P11" s="315">
        <v>0</v>
      </c>
      <c r="Q11" s="315">
        <v>0</v>
      </c>
      <c r="R11" s="315"/>
      <c r="S11" s="315">
        <f t="shared" si="0"/>
        <v>0</v>
      </c>
      <c r="T11" s="315">
        <f t="shared" si="1"/>
        <v>463877.93999999994</v>
      </c>
    </row>
    <row r="12" spans="1:21" ht="14.25">
      <c r="A12" s="569" t="s">
        <v>258</v>
      </c>
      <c r="B12" s="315">
        <v>265350</v>
      </c>
      <c r="C12" s="315">
        <v>48350</v>
      </c>
      <c r="D12" s="529">
        <v>6050</v>
      </c>
      <c r="E12" s="315">
        <v>550</v>
      </c>
      <c r="F12" s="315">
        <v>3333626.2199999997</v>
      </c>
      <c r="G12" s="315">
        <v>-93300</v>
      </c>
      <c r="H12" s="315">
        <v>175</v>
      </c>
      <c r="I12" s="315">
        <v>-150</v>
      </c>
      <c r="J12" s="315">
        <v>250</v>
      </c>
      <c r="K12" s="315">
        <v>25</v>
      </c>
      <c r="L12" s="315">
        <v>0</v>
      </c>
      <c r="M12" s="315">
        <v>-25</v>
      </c>
      <c r="N12" s="315">
        <v>25</v>
      </c>
      <c r="O12" s="315">
        <v>0</v>
      </c>
      <c r="P12" s="315">
        <v>0</v>
      </c>
      <c r="Q12" s="315">
        <v>0</v>
      </c>
      <c r="R12" s="315"/>
      <c r="S12" s="315">
        <f t="shared" si="0"/>
        <v>-93000</v>
      </c>
      <c r="T12" s="315">
        <f t="shared" si="1"/>
        <v>227300</v>
      </c>
      <c r="U12" s="12"/>
    </row>
    <row r="13" spans="1:21" ht="15.6" customHeight="1">
      <c r="A13" s="569" t="s">
        <v>206</v>
      </c>
      <c r="B13" s="315">
        <v>91720.34</v>
      </c>
      <c r="C13" s="315">
        <v>99333.12000000001</v>
      </c>
      <c r="D13" s="529">
        <v>59193.47</v>
      </c>
      <c r="E13" s="315">
        <v>0</v>
      </c>
      <c r="F13" s="315">
        <v>0</v>
      </c>
      <c r="G13" s="315">
        <v>0</v>
      </c>
      <c r="H13" s="315">
        <v>0</v>
      </c>
      <c r="I13" s="315">
        <v>0</v>
      </c>
      <c r="J13" s="315">
        <v>0</v>
      </c>
      <c r="K13" s="315">
        <v>0</v>
      </c>
      <c r="L13" s="315">
        <v>0</v>
      </c>
      <c r="M13" s="315">
        <v>0</v>
      </c>
      <c r="N13" s="315">
        <v>0</v>
      </c>
      <c r="O13" s="315">
        <v>0</v>
      </c>
      <c r="P13" s="315">
        <v>0</v>
      </c>
      <c r="Q13" s="315">
        <v>0</v>
      </c>
      <c r="R13" s="315"/>
      <c r="S13" s="315">
        <f>SUM(G13:R13)</f>
        <v>0</v>
      </c>
      <c r="T13" s="315">
        <f t="shared" si="1"/>
        <v>250246.93000000002</v>
      </c>
    </row>
    <row r="14" spans="1:21" ht="15.6" customHeight="1">
      <c r="A14" s="569" t="s">
        <v>146</v>
      </c>
      <c r="B14" s="315"/>
      <c r="C14" s="315"/>
      <c r="D14" s="529"/>
      <c r="E14" s="315"/>
      <c r="F14" s="315"/>
      <c r="G14" s="315">
        <v>9121.5</v>
      </c>
      <c r="H14" s="315">
        <v>0</v>
      </c>
      <c r="I14" s="315">
        <v>0</v>
      </c>
      <c r="J14" s="315">
        <v>0</v>
      </c>
      <c r="K14" s="315">
        <v>0</v>
      </c>
      <c r="L14" s="315">
        <v>0</v>
      </c>
      <c r="M14" s="315">
        <v>0</v>
      </c>
      <c r="N14" s="315">
        <v>0</v>
      </c>
      <c r="O14" s="315">
        <v>0</v>
      </c>
      <c r="P14" s="315">
        <v>0</v>
      </c>
      <c r="Q14" s="315">
        <v>0</v>
      </c>
      <c r="R14" s="315"/>
      <c r="S14" s="315">
        <f>SUM(G14:R14)</f>
        <v>9121.5</v>
      </c>
      <c r="T14" s="315">
        <f t="shared" si="1"/>
        <v>9121.5</v>
      </c>
    </row>
    <row r="15" spans="1:21">
      <c r="A15" s="392" t="s">
        <v>260</v>
      </c>
      <c r="B15" s="477">
        <f>SUM(B7:B13)</f>
        <v>28830719.629999999</v>
      </c>
      <c r="C15" s="477">
        <v>29283298.690000001</v>
      </c>
      <c r="D15" s="530">
        <f>SUM(D7:D13)</f>
        <v>24290739.919999994</v>
      </c>
      <c r="E15" s="530">
        <f>SUM(E7:E13)</f>
        <v>26715300.060000002</v>
      </c>
      <c r="F15" s="530">
        <v>30175816.369999997</v>
      </c>
      <c r="G15" s="478">
        <f>SUM(G7:G14)</f>
        <v>-3595747.5700000003</v>
      </c>
      <c r="H15" s="478">
        <f>SUM(H7:H14)</f>
        <v>3167898.16</v>
      </c>
      <c r="I15" s="478">
        <f t="shared" ref="I15:T15" si="2">SUM(I7:I14)</f>
        <v>1498144.85</v>
      </c>
      <c r="J15" s="478">
        <f t="shared" si="2"/>
        <v>662460.62</v>
      </c>
      <c r="K15" s="478">
        <f t="shared" si="2"/>
        <v>805679.77</v>
      </c>
      <c r="L15" s="478">
        <f t="shared" si="2"/>
        <v>925694.83</v>
      </c>
      <c r="M15" s="478">
        <f t="shared" si="2"/>
        <v>806821</v>
      </c>
      <c r="N15" s="478">
        <f t="shared" si="2"/>
        <v>876846.33</v>
      </c>
      <c r="O15" s="478">
        <f t="shared" si="2"/>
        <v>792912.12</v>
      </c>
      <c r="P15" s="478">
        <f t="shared" si="2"/>
        <v>-4461224.3</v>
      </c>
      <c r="Q15" s="478">
        <f t="shared" si="2"/>
        <v>1030664.24</v>
      </c>
      <c r="R15" s="478"/>
      <c r="S15" s="478">
        <f t="shared" si="2"/>
        <v>2510150.0500000007</v>
      </c>
      <c r="T15" s="478">
        <f t="shared" si="2"/>
        <v>111748072.01000002</v>
      </c>
    </row>
    <row r="16" spans="1:21" ht="12.6" hidden="1" customHeight="1">
      <c r="A16" s="556"/>
      <c r="B16" s="317"/>
      <c r="C16" s="317"/>
      <c r="D16" s="317"/>
      <c r="E16" s="317"/>
      <c r="F16" s="317"/>
      <c r="G16" s="318"/>
      <c r="H16" s="318"/>
      <c r="I16" s="318"/>
      <c r="J16" s="318"/>
      <c r="K16" s="318"/>
      <c r="L16" s="319"/>
      <c r="M16" s="318"/>
      <c r="N16" s="318"/>
      <c r="O16" s="318"/>
      <c r="P16" s="318"/>
      <c r="Q16" s="318">
        <v>2854704.9</v>
      </c>
      <c r="R16" s="120"/>
      <c r="S16" s="399"/>
      <c r="T16" s="318">
        <f t="shared" ref="T16" si="3">SUM(B16:C16)</f>
        <v>0</v>
      </c>
    </row>
    <row r="17" spans="1:20" ht="13.5" thickBot="1">
      <c r="A17" s="121"/>
      <c r="B17" s="208"/>
      <c r="C17" s="208"/>
      <c r="D17" s="208"/>
      <c r="E17" s="208"/>
      <c r="F17" s="208"/>
      <c r="G17" s="219"/>
      <c r="H17" s="219"/>
      <c r="I17" s="219"/>
      <c r="J17" s="219"/>
      <c r="K17" s="219"/>
      <c r="L17" s="221"/>
      <c r="M17" s="219"/>
      <c r="N17" s="219"/>
      <c r="O17" s="219"/>
      <c r="P17" s="219"/>
      <c r="Q17" s="219"/>
      <c r="R17" s="119"/>
      <c r="S17" s="119"/>
      <c r="T17" s="219"/>
    </row>
    <row r="18" spans="1:20" ht="9" customHeight="1" thickBot="1">
      <c r="A18" s="567"/>
      <c r="B18" s="320"/>
      <c r="C18" s="320"/>
      <c r="D18" s="320"/>
      <c r="E18" s="320"/>
      <c r="F18" s="320"/>
      <c r="G18" s="318"/>
      <c r="H18" s="318"/>
      <c r="I18" s="318"/>
      <c r="J18" s="318"/>
      <c r="K18" s="318"/>
      <c r="L18" s="319"/>
      <c r="M18" s="318"/>
      <c r="N18" s="318"/>
      <c r="O18" s="318"/>
      <c r="P18" s="318"/>
      <c r="Q18" s="318"/>
      <c r="R18" s="120"/>
      <c r="S18" s="120"/>
      <c r="T18" s="120"/>
    </row>
    <row r="19" spans="1:20" ht="20.25" customHeight="1" thickBot="1">
      <c r="A19" s="204" t="s">
        <v>261</v>
      </c>
      <c r="B19" s="209">
        <v>646137.59999999998</v>
      </c>
      <c r="C19" s="209">
        <v>643604.80000000005</v>
      </c>
      <c r="D19" s="209">
        <v>-2407884.4</v>
      </c>
      <c r="E19" s="209">
        <v>-995572</v>
      </c>
      <c r="F19" s="209">
        <v>-171048</v>
      </c>
      <c r="G19" s="220">
        <v>0</v>
      </c>
      <c r="H19" s="220">
        <v>0</v>
      </c>
      <c r="I19" s="220">
        <v>0</v>
      </c>
      <c r="J19" s="220">
        <v>0</v>
      </c>
      <c r="K19" s="220">
        <v>0</v>
      </c>
      <c r="L19" s="220">
        <v>0</v>
      </c>
      <c r="M19" s="220">
        <v>0</v>
      </c>
      <c r="N19" s="220">
        <v>0</v>
      </c>
      <c r="O19" s="220">
        <v>0</v>
      </c>
      <c r="P19" s="220">
        <v>0</v>
      </c>
      <c r="Q19" s="220">
        <v>0</v>
      </c>
      <c r="R19" s="220"/>
      <c r="S19" s="205">
        <f>SUM(G19:R19)</f>
        <v>0</v>
      </c>
      <c r="T19" s="232">
        <f t="shared" ref="T19" si="4">SUM(B19:E19)+S19</f>
        <v>-2113714</v>
      </c>
    </row>
    <row r="20" spans="1:20" ht="10.5" customHeight="1">
      <c r="A20" s="113"/>
      <c r="B20" s="113"/>
      <c r="C20" s="113"/>
      <c r="D20" s="113"/>
      <c r="E20" s="113"/>
      <c r="F20" s="113"/>
      <c r="G20" s="265"/>
      <c r="H20" s="265"/>
      <c r="I20" s="265"/>
      <c r="J20" s="265"/>
      <c r="K20" s="265"/>
      <c r="L20" s="265"/>
      <c r="M20" s="265"/>
      <c r="N20" s="265"/>
      <c r="O20" s="265"/>
      <c r="P20" s="265"/>
      <c r="Q20" s="265"/>
      <c r="R20" s="265"/>
      <c r="S20" s="265"/>
      <c r="T20" s="265"/>
    </row>
    <row r="21" spans="1:20" s="1" customFormat="1" ht="21.75" customHeight="1">
      <c r="A21" s="684" t="s">
        <v>262</v>
      </c>
      <c r="B21" s="684"/>
      <c r="C21" s="684"/>
      <c r="D21" s="684"/>
      <c r="E21" s="684"/>
      <c r="F21" s="684"/>
      <c r="G21" s="734"/>
      <c r="H21" s="734"/>
      <c r="I21" s="734"/>
      <c r="J21" s="734"/>
      <c r="K21" s="734"/>
      <c r="L21" s="734"/>
      <c r="M21" s="734"/>
      <c r="N21" s="734"/>
      <c r="O21" s="734"/>
      <c r="P21" s="734"/>
      <c r="Q21" s="734"/>
      <c r="R21" s="734"/>
      <c r="S21" s="734"/>
      <c r="T21" s="734"/>
    </row>
    <row r="22" spans="1:20" ht="19.5" customHeight="1">
      <c r="A22" s="684" t="s">
        <v>263</v>
      </c>
      <c r="B22" s="684"/>
      <c r="C22" s="684"/>
      <c r="D22" s="684"/>
      <c r="E22" s="684"/>
      <c r="F22" s="684"/>
      <c r="G22" s="734"/>
      <c r="H22" s="734"/>
      <c r="I22" s="734"/>
      <c r="J22" s="734"/>
      <c r="K22" s="734"/>
      <c r="L22" s="734"/>
      <c r="M22" s="734"/>
      <c r="N22" s="734"/>
      <c r="O22" s="734"/>
      <c r="P22" s="734"/>
      <c r="Q22" s="734"/>
      <c r="R22" s="734"/>
      <c r="S22" s="734"/>
      <c r="T22" s="734"/>
    </row>
    <row r="23" spans="1:20">
      <c r="H23" s="66"/>
    </row>
    <row r="24" spans="1:20">
      <c r="H24" s="66"/>
    </row>
    <row r="34" spans="16:16">
      <c r="P34" s="199"/>
    </row>
  </sheetData>
  <mergeCells count="2">
    <mergeCell ref="A22:T22"/>
    <mergeCell ref="A21:T21"/>
  </mergeCells>
  <pageMargins left="0.7" right="0.7" top="1.0785416666666667" bottom="0.75" header="0.3" footer="0.3"/>
  <pageSetup scale="57" orientation="landscape" r:id="rId1"/>
  <headerFooter>
    <oddHeader>&amp;C&amp;"Arial,Bold"&amp;K000000Table I-5a
Pacific Gas and Electric Company
2018-22 Demand Response Programs Incentives
November 2023</oddHeader>
    <oddFooter>&amp;L&amp;F&amp;R&amp;A&amp;C&amp;"Calibri"&amp;11&amp;K000000&amp;"Calibri"&amp;11&amp;K0000009a of 11_x000D_&amp;1#&amp;"Calibri"&amp;12&amp;K000000Public</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4"/>
  <sheetViews>
    <sheetView view="pageLayout" zoomScale="85" zoomScaleNormal="100" zoomScalePageLayoutView="85" workbookViewId="0">
      <selection activeCell="A25" sqref="A25"/>
    </sheetView>
  </sheetViews>
  <sheetFormatPr defaultColWidth="9.42578125" defaultRowHeight="12.75"/>
  <cols>
    <col min="1" max="1" width="40.85546875" style="10" customWidth="1"/>
    <col min="2" max="2" width="16.28515625" style="90" customWidth="1"/>
    <col min="3" max="4" width="12.42578125" style="90" customWidth="1"/>
    <col min="5" max="5" width="12.7109375" style="90" customWidth="1"/>
    <col min="6" max="6" width="12.42578125" style="90" customWidth="1"/>
    <col min="7" max="7" width="12.5703125" style="90" customWidth="1"/>
    <col min="8" max="8" width="11.5703125" style="90" bestFit="1" customWidth="1"/>
    <col min="9" max="9" width="12.42578125" style="90" bestFit="1" customWidth="1"/>
    <col min="10" max="10" width="11.85546875" style="90" customWidth="1"/>
    <col min="11" max="11" width="12.28515625" style="90" customWidth="1"/>
    <col min="12" max="13" width="12.42578125" style="90" customWidth="1"/>
    <col min="14" max="14" width="16.42578125" style="90" customWidth="1"/>
    <col min="15" max="16384" width="9.42578125" style="10"/>
  </cols>
  <sheetData>
    <row r="1" spans="1:15" s="104" customFormat="1" ht="18">
      <c r="B1" s="105"/>
      <c r="C1" s="105"/>
      <c r="D1" s="105"/>
      <c r="E1" s="105"/>
      <c r="F1" s="105"/>
      <c r="G1" s="105"/>
      <c r="H1" s="105"/>
      <c r="I1" s="105"/>
      <c r="J1" s="105"/>
      <c r="K1" s="105"/>
      <c r="L1" s="105"/>
      <c r="M1" s="105"/>
      <c r="N1" s="105"/>
    </row>
    <row r="3" spans="1:15">
      <c r="A3" s="392" t="s">
        <v>251</v>
      </c>
      <c r="B3" s="400"/>
      <c r="C3" s="400"/>
      <c r="D3" s="400"/>
      <c r="E3" s="400"/>
      <c r="F3" s="400"/>
      <c r="G3" s="400"/>
      <c r="H3" s="400"/>
      <c r="I3" s="400"/>
      <c r="J3" s="400"/>
      <c r="K3" s="400"/>
      <c r="L3" s="400"/>
      <c r="M3" s="400"/>
      <c r="N3" s="401"/>
    </row>
    <row r="4" spans="1:15">
      <c r="A4" s="218"/>
      <c r="B4" s="91"/>
      <c r="C4" s="91"/>
      <c r="D4" s="91"/>
      <c r="E4" s="91"/>
      <c r="F4" s="91"/>
      <c r="G4" s="91"/>
      <c r="H4" s="91"/>
      <c r="I4" s="91"/>
      <c r="J4" s="91"/>
      <c r="K4" s="91"/>
      <c r="L4" s="91"/>
      <c r="M4" s="91"/>
      <c r="N4" s="115"/>
      <c r="O4" s="198"/>
    </row>
    <row r="5" spans="1:15" ht="53.25" customHeight="1">
      <c r="A5" s="427" t="s">
        <v>264</v>
      </c>
      <c r="B5" s="479" t="s">
        <v>5</v>
      </c>
      <c r="C5" s="479" t="s">
        <v>6</v>
      </c>
      <c r="D5" s="479" t="s">
        <v>7</v>
      </c>
      <c r="E5" s="479" t="s">
        <v>8</v>
      </c>
      <c r="F5" s="479" t="s">
        <v>9</v>
      </c>
      <c r="G5" s="479" t="s">
        <v>10</v>
      </c>
      <c r="H5" s="479" t="s">
        <v>39</v>
      </c>
      <c r="I5" s="479" t="s">
        <v>40</v>
      </c>
      <c r="J5" s="479" t="s">
        <v>41</v>
      </c>
      <c r="K5" s="479" t="s">
        <v>42</v>
      </c>
      <c r="L5" s="479" t="s">
        <v>43</v>
      </c>
      <c r="M5" s="226" t="s">
        <v>44</v>
      </c>
      <c r="N5" s="480" t="s">
        <v>265</v>
      </c>
    </row>
    <row r="6" spans="1:15" ht="19.5" customHeight="1">
      <c r="A6" s="314" t="s">
        <v>253</v>
      </c>
      <c r="B6" s="321"/>
      <c r="C6" s="321"/>
      <c r="D6" s="321"/>
      <c r="E6" s="321"/>
      <c r="F6" s="321"/>
      <c r="G6" s="321"/>
      <c r="H6" s="321"/>
      <c r="I6" s="321"/>
      <c r="J6" s="321"/>
      <c r="K6" s="321"/>
      <c r="L6" s="321"/>
      <c r="M6" s="402"/>
      <c r="N6" s="402"/>
    </row>
    <row r="7" spans="1:15" ht="15.6" customHeight="1">
      <c r="A7" s="322" t="s">
        <v>254</v>
      </c>
      <c r="B7" s="321">
        <v>0</v>
      </c>
      <c r="C7" s="321">
        <v>0</v>
      </c>
      <c r="D7" s="321">
        <v>0</v>
      </c>
      <c r="E7" s="321">
        <v>0</v>
      </c>
      <c r="F7" s="321">
        <v>0</v>
      </c>
      <c r="G7" s="321">
        <v>0</v>
      </c>
      <c r="H7" s="321">
        <v>0</v>
      </c>
      <c r="I7" s="321">
        <v>0</v>
      </c>
      <c r="J7" s="321">
        <v>0</v>
      </c>
      <c r="K7" s="321">
        <v>0</v>
      </c>
      <c r="L7" s="321">
        <v>0</v>
      </c>
      <c r="M7" s="321"/>
      <c r="N7" s="321">
        <f>SUM(B7:M7)</f>
        <v>0</v>
      </c>
    </row>
    <row r="8" spans="1:15" ht="15.6" customHeight="1">
      <c r="A8" s="322" t="s">
        <v>128</v>
      </c>
      <c r="B8" s="321">
        <v>0</v>
      </c>
      <c r="C8" s="321">
        <v>0</v>
      </c>
      <c r="D8" s="321">
        <v>0</v>
      </c>
      <c r="E8" s="321">
        <v>0</v>
      </c>
      <c r="F8" s="321">
        <v>0</v>
      </c>
      <c r="G8" s="321">
        <v>0</v>
      </c>
      <c r="H8" s="321">
        <v>0</v>
      </c>
      <c r="I8" s="321">
        <v>0</v>
      </c>
      <c r="J8" s="321">
        <v>0</v>
      </c>
      <c r="K8" s="321">
        <v>0</v>
      </c>
      <c r="L8" s="321">
        <v>0</v>
      </c>
      <c r="M8" s="321"/>
      <c r="N8" s="321">
        <f t="shared" ref="N8:N17" si="0">SUM(B8:M8)</f>
        <v>0</v>
      </c>
    </row>
    <row r="9" spans="1:15" ht="15.6" customHeight="1">
      <c r="A9" s="322" t="s">
        <v>130</v>
      </c>
      <c r="B9" s="321">
        <v>0</v>
      </c>
      <c r="C9" s="321">
        <v>0</v>
      </c>
      <c r="D9" s="321">
        <v>0</v>
      </c>
      <c r="E9" s="321">
        <v>0</v>
      </c>
      <c r="F9" s="321">
        <v>0</v>
      </c>
      <c r="G9" s="321">
        <v>0</v>
      </c>
      <c r="H9" s="321">
        <v>0</v>
      </c>
      <c r="I9" s="321">
        <v>0</v>
      </c>
      <c r="J9" s="321">
        <v>0</v>
      </c>
      <c r="K9" s="321">
        <v>0</v>
      </c>
      <c r="L9" s="321">
        <v>0</v>
      </c>
      <c r="M9" s="321"/>
      <c r="N9" s="321">
        <f t="shared" si="0"/>
        <v>0</v>
      </c>
    </row>
    <row r="10" spans="1:15" ht="15.6" customHeight="1">
      <c r="A10" s="322" t="s">
        <v>266</v>
      </c>
      <c r="B10" s="321">
        <v>0</v>
      </c>
      <c r="C10" s="321">
        <v>0</v>
      </c>
      <c r="D10" s="321">
        <v>0</v>
      </c>
      <c r="E10" s="321">
        <v>0</v>
      </c>
      <c r="F10" s="321">
        <v>0</v>
      </c>
      <c r="G10" s="321">
        <v>0</v>
      </c>
      <c r="H10" s="321">
        <v>0</v>
      </c>
      <c r="I10" s="321">
        <v>0</v>
      </c>
      <c r="J10" s="321">
        <v>0</v>
      </c>
      <c r="K10" s="321">
        <v>0</v>
      </c>
      <c r="L10" s="321">
        <v>0</v>
      </c>
      <c r="M10" s="321"/>
      <c r="N10" s="321">
        <f t="shared" si="0"/>
        <v>0</v>
      </c>
    </row>
    <row r="11" spans="1:15" ht="15.6" customHeight="1">
      <c r="A11" s="322" t="s">
        <v>267</v>
      </c>
      <c r="B11" s="321">
        <v>0</v>
      </c>
      <c r="C11" s="321">
        <v>0</v>
      </c>
      <c r="D11" s="321">
        <v>0</v>
      </c>
      <c r="E11" s="321">
        <v>0</v>
      </c>
      <c r="F11" s="321">
        <v>0</v>
      </c>
      <c r="G11" s="321">
        <v>0</v>
      </c>
      <c r="H11" s="321">
        <v>0</v>
      </c>
      <c r="I11" s="321">
        <v>0</v>
      </c>
      <c r="J11" s="321">
        <v>0</v>
      </c>
      <c r="K11" s="321">
        <v>0</v>
      </c>
      <c r="L11" s="321">
        <v>0</v>
      </c>
      <c r="M11" s="321"/>
      <c r="N11" s="321">
        <f t="shared" si="0"/>
        <v>0</v>
      </c>
    </row>
    <row r="12" spans="1:15" ht="15.6" customHeight="1">
      <c r="A12" s="322" t="s">
        <v>268</v>
      </c>
      <c r="B12" s="321">
        <v>0</v>
      </c>
      <c r="C12" s="321">
        <v>0</v>
      </c>
      <c r="D12" s="321">
        <v>0</v>
      </c>
      <c r="E12" s="321">
        <v>0</v>
      </c>
      <c r="F12" s="321">
        <v>0</v>
      </c>
      <c r="G12" s="321">
        <v>0</v>
      </c>
      <c r="H12" s="321">
        <v>0</v>
      </c>
      <c r="I12" s="321">
        <v>0</v>
      </c>
      <c r="J12" s="321">
        <v>0</v>
      </c>
      <c r="K12" s="321">
        <v>0</v>
      </c>
      <c r="L12" s="321">
        <v>0</v>
      </c>
      <c r="M12" s="321"/>
      <c r="N12" s="321">
        <f t="shared" si="0"/>
        <v>0</v>
      </c>
    </row>
    <row r="13" spans="1:15" ht="15.6" customHeight="1">
      <c r="A13" s="322" t="s">
        <v>257</v>
      </c>
      <c r="B13" s="321">
        <v>0</v>
      </c>
      <c r="C13" s="321">
        <v>0</v>
      </c>
      <c r="D13" s="321">
        <v>0</v>
      </c>
      <c r="E13" s="321">
        <v>0</v>
      </c>
      <c r="F13" s="321">
        <v>0</v>
      </c>
      <c r="G13" s="321">
        <v>0</v>
      </c>
      <c r="H13" s="321">
        <v>0</v>
      </c>
      <c r="I13" s="321">
        <v>0</v>
      </c>
      <c r="J13" s="321">
        <v>0</v>
      </c>
      <c r="K13" s="321">
        <v>0</v>
      </c>
      <c r="L13" s="321">
        <v>0</v>
      </c>
      <c r="M13" s="321"/>
      <c r="N13" s="321">
        <f t="shared" si="0"/>
        <v>0</v>
      </c>
    </row>
    <row r="14" spans="1:15" s="42" customFormat="1" ht="15" customHeight="1">
      <c r="A14" s="322" t="s">
        <v>269</v>
      </c>
      <c r="B14" s="321">
        <v>0</v>
      </c>
      <c r="C14" s="586">
        <v>-100000</v>
      </c>
      <c r="D14" s="586">
        <v>-99225</v>
      </c>
      <c r="E14" s="321">
        <v>0</v>
      </c>
      <c r="F14" s="321">
        <v>0</v>
      </c>
      <c r="G14" s="321">
        <v>0</v>
      </c>
      <c r="H14" s="321">
        <v>0</v>
      </c>
      <c r="I14" s="321">
        <v>0</v>
      </c>
      <c r="J14" s="321">
        <v>-5223030.5599999996</v>
      </c>
      <c r="K14" s="321">
        <v>5422255.5599999996</v>
      </c>
      <c r="L14" s="321">
        <v>0</v>
      </c>
      <c r="M14" s="321"/>
      <c r="N14" s="586">
        <f t="shared" si="0"/>
        <v>0</v>
      </c>
    </row>
    <row r="15" spans="1:15" s="42" customFormat="1">
      <c r="A15" s="322" t="s">
        <v>206</v>
      </c>
      <c r="B15" s="321">
        <v>0</v>
      </c>
      <c r="C15" s="321">
        <v>0</v>
      </c>
      <c r="D15" s="321">
        <v>0</v>
      </c>
      <c r="E15" s="321">
        <v>0</v>
      </c>
      <c r="F15" s="321">
        <v>0</v>
      </c>
      <c r="G15" s="321">
        <v>0</v>
      </c>
      <c r="H15" s="321">
        <v>0</v>
      </c>
      <c r="I15" s="321">
        <v>0</v>
      </c>
      <c r="J15" s="321">
        <v>0</v>
      </c>
      <c r="K15" s="321">
        <v>0</v>
      </c>
      <c r="L15" s="321">
        <v>0</v>
      </c>
      <c r="M15" s="321"/>
      <c r="N15" s="321">
        <f t="shared" si="0"/>
        <v>0</v>
      </c>
    </row>
    <row r="16" spans="1:15" ht="14.25">
      <c r="A16" s="323" t="s">
        <v>270</v>
      </c>
      <c r="B16" s="321">
        <v>0</v>
      </c>
      <c r="C16" s="321">
        <v>0</v>
      </c>
      <c r="D16" s="321">
        <v>-100</v>
      </c>
      <c r="E16" s="321">
        <v>0</v>
      </c>
      <c r="F16" s="321">
        <v>0</v>
      </c>
      <c r="G16" s="321">
        <v>0</v>
      </c>
      <c r="H16" s="321">
        <v>0</v>
      </c>
      <c r="I16" s="321">
        <v>0</v>
      </c>
      <c r="J16" s="321">
        <v>0</v>
      </c>
      <c r="K16" s="321">
        <v>0</v>
      </c>
      <c r="L16" s="321">
        <v>0</v>
      </c>
      <c r="M16" s="321"/>
      <c r="N16" s="321">
        <f t="shared" si="0"/>
        <v>-100</v>
      </c>
    </row>
    <row r="17" spans="1:19" s="43" customFormat="1">
      <c r="A17" s="481" t="s">
        <v>260</v>
      </c>
      <c r="B17" s="482">
        <f t="shared" ref="B17:H17" si="1">SUM(B7:B16)</f>
        <v>0</v>
      </c>
      <c r="C17" s="587">
        <f t="shared" ref="C17:D17" si="2">SUM(C7:C16)</f>
        <v>-100000</v>
      </c>
      <c r="D17" s="587">
        <f t="shared" si="2"/>
        <v>-99325</v>
      </c>
      <c r="E17" s="482">
        <f t="shared" ref="E17" si="3">SUM(E7:E16)</f>
        <v>0</v>
      </c>
      <c r="F17" s="482">
        <f t="shared" si="1"/>
        <v>0</v>
      </c>
      <c r="G17" s="482">
        <f t="shared" si="1"/>
        <v>0</v>
      </c>
      <c r="H17" s="482">
        <f t="shared" si="1"/>
        <v>0</v>
      </c>
      <c r="I17" s="482">
        <f t="shared" ref="I17:K17" si="4">SUM(I7:I16)</f>
        <v>0</v>
      </c>
      <c r="J17" s="482">
        <f t="shared" si="4"/>
        <v>-5223030.5599999996</v>
      </c>
      <c r="K17" s="482">
        <f t="shared" si="4"/>
        <v>5422255.5599999996</v>
      </c>
      <c r="L17" s="482">
        <f t="shared" ref="L17" si="5">SUM(L7:L16)</f>
        <v>0</v>
      </c>
      <c r="M17" s="482"/>
      <c r="N17" s="589">
        <f t="shared" si="0"/>
        <v>-100</v>
      </c>
    </row>
    <row r="18" spans="1:19" ht="12.6" hidden="1" customHeight="1">
      <c r="A18" s="293"/>
      <c r="B18" s="321"/>
      <c r="C18" s="321"/>
      <c r="D18" s="321"/>
      <c r="E18" s="321"/>
      <c r="F18" s="321"/>
      <c r="G18" s="321"/>
      <c r="H18" s="321"/>
      <c r="I18" s="321"/>
      <c r="J18" s="321"/>
      <c r="K18" s="321"/>
      <c r="L18" s="321"/>
      <c r="M18" s="321"/>
      <c r="N18" s="403"/>
    </row>
    <row r="19" spans="1:19" ht="18.75" thickBot="1">
      <c r="A19" s="116"/>
      <c r="B19" s="92"/>
      <c r="C19" s="92"/>
      <c r="D19" s="92"/>
      <c r="E19" s="92"/>
      <c r="F19" s="92"/>
      <c r="G19" s="92"/>
      <c r="H19" s="92"/>
      <c r="I19" s="92"/>
      <c r="J19" s="92"/>
      <c r="K19" s="223"/>
      <c r="L19" s="223"/>
      <c r="M19" s="223"/>
      <c r="N19" s="92"/>
    </row>
    <row r="20" spans="1:19" ht="9" customHeight="1" thickBot="1">
      <c r="A20" s="314"/>
      <c r="B20" s="321"/>
      <c r="C20" s="321"/>
      <c r="D20" s="321"/>
      <c r="E20" s="321"/>
      <c r="F20" s="321"/>
      <c r="G20" s="321"/>
      <c r="H20" s="321"/>
      <c r="I20" s="321"/>
      <c r="J20" s="321"/>
      <c r="K20" s="321"/>
      <c r="L20" s="321"/>
      <c r="M20" s="321"/>
      <c r="N20" s="321"/>
    </row>
    <row r="21" spans="1:19" ht="20.25" customHeight="1">
      <c r="A21" s="117" t="s">
        <v>271</v>
      </c>
      <c r="B21" s="222">
        <f>SUM(B17)</f>
        <v>0</v>
      </c>
      <c r="C21" s="588">
        <f>SUM(C17)</f>
        <v>-100000</v>
      </c>
      <c r="D21" s="588">
        <f>SUM(D17)</f>
        <v>-99325</v>
      </c>
      <c r="E21" s="222">
        <f>SUM(E17)</f>
        <v>0</v>
      </c>
      <c r="F21" s="222">
        <f>SUM(F17)</f>
        <v>0</v>
      </c>
      <c r="G21" s="222">
        <v>0</v>
      </c>
      <c r="H21" s="222">
        <v>0</v>
      </c>
      <c r="I21" s="222">
        <v>0</v>
      </c>
      <c r="J21" s="222">
        <v>0</v>
      </c>
      <c r="K21" s="222">
        <v>0</v>
      </c>
      <c r="L21" s="222">
        <v>0</v>
      </c>
      <c r="M21" s="222"/>
      <c r="N21" s="118"/>
    </row>
    <row r="22" spans="1:19" ht="13.5" customHeight="1"/>
    <row r="23" spans="1:19" s="1" customFormat="1" ht="15.4" customHeight="1">
      <c r="A23" s="708" t="s">
        <v>272</v>
      </c>
      <c r="B23" s="709"/>
      <c r="C23" s="709"/>
      <c r="D23" s="709"/>
      <c r="E23" s="709"/>
      <c r="F23" s="709"/>
      <c r="G23" s="709"/>
      <c r="H23" s="709"/>
      <c r="I23" s="709"/>
      <c r="J23" s="709"/>
      <c r="K23" s="709"/>
      <c r="L23" s="709"/>
      <c r="M23" s="709"/>
      <c r="N23" s="709"/>
    </row>
    <row r="24" spans="1:19" ht="15.4" customHeight="1">
      <c r="A24" s="735" t="s">
        <v>263</v>
      </c>
      <c r="B24" s="735"/>
      <c r="C24" s="735"/>
      <c r="D24" s="735"/>
      <c r="E24" s="735"/>
      <c r="F24" s="735"/>
      <c r="G24" s="735"/>
      <c r="H24" s="735"/>
      <c r="I24" s="735"/>
      <c r="J24" s="735"/>
      <c r="K24" s="735"/>
      <c r="L24" s="735"/>
      <c r="M24" s="735"/>
      <c r="N24" s="735"/>
      <c r="O24" s="537"/>
      <c r="P24" s="537"/>
      <c r="Q24" s="537"/>
      <c r="R24" s="537"/>
      <c r="S24" s="537"/>
    </row>
    <row r="25" spans="1:19">
      <c r="H25" s="93"/>
    </row>
    <row r="28" spans="1:19">
      <c r="C28" s="93"/>
    </row>
    <row r="29" spans="1:19">
      <c r="C29" s="93"/>
    </row>
    <row r="30" spans="1:19">
      <c r="C30" s="93"/>
    </row>
    <row r="31" spans="1:19">
      <c r="C31" s="93"/>
    </row>
    <row r="34" spans="11:11">
      <c r="K34" s="199"/>
    </row>
  </sheetData>
  <mergeCells count="2">
    <mergeCell ref="A23:N23"/>
    <mergeCell ref="A24:N24"/>
  </mergeCells>
  <pageMargins left="0.7" right="0.7" top="1.078125" bottom="0.75" header="0.3" footer="0.3"/>
  <pageSetup scale="59" orientation="landscape" r:id="rId1"/>
  <headerFooter>
    <oddHeader>&amp;C&amp;"Arial,Bold"&amp;K000000Table I-5b
Pacific Gas and Electric Company
Demand Response Programs and Activities
Carryover and Incentive Funding
November 2023</oddHeader>
    <oddFooter>&amp;L&amp;F&amp;R&amp;A&amp;C&amp;"Calibri"&amp;11&amp;K000000&amp;"Calibri"&amp;11&amp;K0000009b of 11_x000D_&amp;1#&amp;"Calibri"&amp;12&amp;K000000Public</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0"/>
  <sheetViews>
    <sheetView view="pageLayout" topLeftCell="A7" zoomScale="85" zoomScaleNormal="70" zoomScalePageLayoutView="85" workbookViewId="0">
      <selection activeCell="M24" sqref="M24"/>
    </sheetView>
  </sheetViews>
  <sheetFormatPr defaultColWidth="5.42578125" defaultRowHeight="12.75" outlineLevelRow="1"/>
  <cols>
    <col min="1" max="1" width="67.42578125" style="16" customWidth="1"/>
    <col min="2" max="2" width="13.28515625" style="16" customWidth="1"/>
    <col min="3" max="3" width="13.42578125" style="16" customWidth="1"/>
    <col min="4" max="4" width="13.28515625" style="16" customWidth="1"/>
    <col min="5" max="5" width="13.42578125" style="16" customWidth="1"/>
    <col min="6" max="7" width="13.28515625" style="16" customWidth="1"/>
    <col min="8" max="8" width="13.5703125" style="16" customWidth="1"/>
    <col min="9" max="9" width="13.85546875" style="16" customWidth="1"/>
    <col min="10" max="12" width="14" style="16" customWidth="1"/>
    <col min="13" max="13" width="14.28515625" style="16" customWidth="1"/>
    <col min="14" max="14" width="11.5703125" style="16" customWidth="1"/>
    <col min="15" max="15" width="15" style="16" customWidth="1"/>
    <col min="16" max="16" width="14.42578125" style="16" hidden="1" customWidth="1"/>
    <col min="17" max="17" width="18.28515625" style="16" customWidth="1"/>
    <col min="18" max="256" width="5.42578125" style="16"/>
    <col min="257" max="257" width="65.42578125" style="16" bestFit="1" customWidth="1"/>
    <col min="258" max="258" width="12.42578125" style="16" customWidth="1"/>
    <col min="259" max="259" width="11.5703125" style="16" bestFit="1" customWidth="1"/>
    <col min="260" max="260" width="12.5703125" style="16" bestFit="1" customWidth="1"/>
    <col min="261" max="261" width="13.42578125" style="16" bestFit="1" customWidth="1"/>
    <col min="262" max="262" width="13.5703125" style="16" customWidth="1"/>
    <col min="263" max="263" width="13.42578125" style="16" customWidth="1"/>
    <col min="264" max="264" width="13.42578125" style="16" bestFit="1" customWidth="1"/>
    <col min="265" max="265" width="14.5703125" style="16" customWidth="1"/>
    <col min="266" max="269" width="8.5703125" style="16" customWidth="1"/>
    <col min="270" max="270" width="16" style="16" customWidth="1"/>
    <col min="271" max="271" width="0" style="16" hidden="1" customWidth="1"/>
    <col min="272" max="272" width="15.42578125" style="16" customWidth="1"/>
    <col min="273" max="273" width="14.42578125" style="16" customWidth="1"/>
    <col min="274" max="512" width="5.42578125" style="16"/>
    <col min="513" max="513" width="65.42578125" style="16" bestFit="1" customWidth="1"/>
    <col min="514" max="514" width="12.42578125" style="16" customWidth="1"/>
    <col min="515" max="515" width="11.5703125" style="16" bestFit="1" customWidth="1"/>
    <col min="516" max="516" width="12.5703125" style="16" bestFit="1" customWidth="1"/>
    <col min="517" max="517" width="13.42578125" style="16" bestFit="1" customWidth="1"/>
    <col min="518" max="518" width="13.5703125" style="16" customWidth="1"/>
    <col min="519" max="519" width="13.42578125" style="16" customWidth="1"/>
    <col min="520" max="520" width="13.42578125" style="16" bestFit="1" customWidth="1"/>
    <col min="521" max="521" width="14.5703125" style="16" customWidth="1"/>
    <col min="522" max="525" width="8.5703125" style="16" customWidth="1"/>
    <col min="526" max="526" width="16" style="16" customWidth="1"/>
    <col min="527" max="527" width="0" style="16" hidden="1" customWidth="1"/>
    <col min="528" max="528" width="15.42578125" style="16" customWidth="1"/>
    <col min="529" max="529" width="14.42578125" style="16" customWidth="1"/>
    <col min="530" max="768" width="5.42578125" style="16"/>
    <col min="769" max="769" width="65.42578125" style="16" bestFit="1" customWidth="1"/>
    <col min="770" max="770" width="12.42578125" style="16" customWidth="1"/>
    <col min="771" max="771" width="11.5703125" style="16" bestFit="1" customWidth="1"/>
    <col min="772" max="772" width="12.5703125" style="16" bestFit="1" customWidth="1"/>
    <col min="773" max="773" width="13.42578125" style="16" bestFit="1" customWidth="1"/>
    <col min="774" max="774" width="13.5703125" style="16" customWidth="1"/>
    <col min="775" max="775" width="13.42578125" style="16" customWidth="1"/>
    <col min="776" max="776" width="13.42578125" style="16" bestFit="1" customWidth="1"/>
    <col min="777" max="777" width="14.5703125" style="16" customWidth="1"/>
    <col min="778" max="781" width="8.5703125" style="16" customWidth="1"/>
    <col min="782" max="782" width="16" style="16" customWidth="1"/>
    <col min="783" max="783" width="0" style="16" hidden="1" customWidth="1"/>
    <col min="784" max="784" width="15.42578125" style="16" customWidth="1"/>
    <col min="785" max="785" width="14.42578125" style="16" customWidth="1"/>
    <col min="786" max="1024" width="5.42578125" style="16"/>
    <col min="1025" max="1025" width="65.42578125" style="16" bestFit="1" customWidth="1"/>
    <col min="1026" max="1026" width="12.42578125" style="16" customWidth="1"/>
    <col min="1027" max="1027" width="11.5703125" style="16" bestFit="1" customWidth="1"/>
    <col min="1028" max="1028" width="12.5703125" style="16" bestFit="1" customWidth="1"/>
    <col min="1029" max="1029" width="13.42578125" style="16" bestFit="1" customWidth="1"/>
    <col min="1030" max="1030" width="13.5703125" style="16" customWidth="1"/>
    <col min="1031" max="1031" width="13.42578125" style="16" customWidth="1"/>
    <col min="1032" max="1032" width="13.42578125" style="16" bestFit="1" customWidth="1"/>
    <col min="1033" max="1033" width="14.5703125" style="16" customWidth="1"/>
    <col min="1034" max="1037" width="8.5703125" style="16" customWidth="1"/>
    <col min="1038" max="1038" width="16" style="16" customWidth="1"/>
    <col min="1039" max="1039" width="0" style="16" hidden="1" customWidth="1"/>
    <col min="1040" max="1040" width="15.42578125" style="16" customWidth="1"/>
    <col min="1041" max="1041" width="14.42578125" style="16" customWidth="1"/>
    <col min="1042" max="1280" width="5.42578125" style="16"/>
    <col min="1281" max="1281" width="65.42578125" style="16" bestFit="1" customWidth="1"/>
    <col min="1282" max="1282" width="12.42578125" style="16" customWidth="1"/>
    <col min="1283" max="1283" width="11.5703125" style="16" bestFit="1" customWidth="1"/>
    <col min="1284" max="1284" width="12.5703125" style="16" bestFit="1" customWidth="1"/>
    <col min="1285" max="1285" width="13.42578125" style="16" bestFit="1" customWidth="1"/>
    <col min="1286" max="1286" width="13.5703125" style="16" customWidth="1"/>
    <col min="1287" max="1287" width="13.42578125" style="16" customWidth="1"/>
    <col min="1288" max="1288" width="13.42578125" style="16" bestFit="1" customWidth="1"/>
    <col min="1289" max="1289" width="14.5703125" style="16" customWidth="1"/>
    <col min="1290" max="1293" width="8.5703125" style="16" customWidth="1"/>
    <col min="1294" max="1294" width="16" style="16" customWidth="1"/>
    <col min="1295" max="1295" width="0" style="16" hidden="1" customWidth="1"/>
    <col min="1296" max="1296" width="15.42578125" style="16" customWidth="1"/>
    <col min="1297" max="1297" width="14.42578125" style="16" customWidth="1"/>
    <col min="1298" max="1536" width="5.42578125" style="16"/>
    <col min="1537" max="1537" width="65.42578125" style="16" bestFit="1" customWidth="1"/>
    <col min="1538" max="1538" width="12.42578125" style="16" customWidth="1"/>
    <col min="1539" max="1539" width="11.5703125" style="16" bestFit="1" customWidth="1"/>
    <col min="1540" max="1540" width="12.5703125" style="16" bestFit="1" customWidth="1"/>
    <col min="1541" max="1541" width="13.42578125" style="16" bestFit="1" customWidth="1"/>
    <col min="1542" max="1542" width="13.5703125" style="16" customWidth="1"/>
    <col min="1543" max="1543" width="13.42578125" style="16" customWidth="1"/>
    <col min="1544" max="1544" width="13.42578125" style="16" bestFit="1" customWidth="1"/>
    <col min="1545" max="1545" width="14.5703125" style="16" customWidth="1"/>
    <col min="1546" max="1549" width="8.5703125" style="16" customWidth="1"/>
    <col min="1550" max="1550" width="16" style="16" customWidth="1"/>
    <col min="1551" max="1551" width="0" style="16" hidden="1" customWidth="1"/>
    <col min="1552" max="1552" width="15.42578125" style="16" customWidth="1"/>
    <col min="1553" max="1553" width="14.42578125" style="16" customWidth="1"/>
    <col min="1554" max="1792" width="5.42578125" style="16"/>
    <col min="1793" max="1793" width="65.42578125" style="16" bestFit="1" customWidth="1"/>
    <col min="1794" max="1794" width="12.42578125" style="16" customWidth="1"/>
    <col min="1795" max="1795" width="11.5703125" style="16" bestFit="1" customWidth="1"/>
    <col min="1796" max="1796" width="12.5703125" style="16" bestFit="1" customWidth="1"/>
    <col min="1797" max="1797" width="13.42578125" style="16" bestFit="1" customWidth="1"/>
    <col min="1798" max="1798" width="13.5703125" style="16" customWidth="1"/>
    <col min="1799" max="1799" width="13.42578125" style="16" customWidth="1"/>
    <col min="1800" max="1800" width="13.42578125" style="16" bestFit="1" customWidth="1"/>
    <col min="1801" max="1801" width="14.5703125" style="16" customWidth="1"/>
    <col min="1802" max="1805" width="8.5703125" style="16" customWidth="1"/>
    <col min="1806" max="1806" width="16" style="16" customWidth="1"/>
    <col min="1807" max="1807" width="0" style="16" hidden="1" customWidth="1"/>
    <col min="1808" max="1808" width="15.42578125" style="16" customWidth="1"/>
    <col min="1809" max="1809" width="14.42578125" style="16" customWidth="1"/>
    <col min="1810" max="2048" width="5.42578125" style="16"/>
    <col min="2049" max="2049" width="65.42578125" style="16" bestFit="1" customWidth="1"/>
    <col min="2050" max="2050" width="12.42578125" style="16" customWidth="1"/>
    <col min="2051" max="2051" width="11.5703125" style="16" bestFit="1" customWidth="1"/>
    <col min="2052" max="2052" width="12.5703125" style="16" bestFit="1" customWidth="1"/>
    <col min="2053" max="2053" width="13.42578125" style="16" bestFit="1" customWidth="1"/>
    <col min="2054" max="2054" width="13.5703125" style="16" customWidth="1"/>
    <col min="2055" max="2055" width="13.42578125" style="16" customWidth="1"/>
    <col min="2056" max="2056" width="13.42578125" style="16" bestFit="1" customWidth="1"/>
    <col min="2057" max="2057" width="14.5703125" style="16" customWidth="1"/>
    <col min="2058" max="2061" width="8.5703125" style="16" customWidth="1"/>
    <col min="2062" max="2062" width="16" style="16" customWidth="1"/>
    <col min="2063" max="2063" width="0" style="16" hidden="1" customWidth="1"/>
    <col min="2064" max="2064" width="15.42578125" style="16" customWidth="1"/>
    <col min="2065" max="2065" width="14.42578125" style="16" customWidth="1"/>
    <col min="2066" max="2304" width="5.42578125" style="16"/>
    <col min="2305" max="2305" width="65.42578125" style="16" bestFit="1" customWidth="1"/>
    <col min="2306" max="2306" width="12.42578125" style="16" customWidth="1"/>
    <col min="2307" max="2307" width="11.5703125" style="16" bestFit="1" customWidth="1"/>
    <col min="2308" max="2308" width="12.5703125" style="16" bestFit="1" customWidth="1"/>
    <col min="2309" max="2309" width="13.42578125" style="16" bestFit="1" customWidth="1"/>
    <col min="2310" max="2310" width="13.5703125" style="16" customWidth="1"/>
    <col min="2311" max="2311" width="13.42578125" style="16" customWidth="1"/>
    <col min="2312" max="2312" width="13.42578125" style="16" bestFit="1" customWidth="1"/>
    <col min="2313" max="2313" width="14.5703125" style="16" customWidth="1"/>
    <col min="2314" max="2317" width="8.5703125" style="16" customWidth="1"/>
    <col min="2318" max="2318" width="16" style="16" customWidth="1"/>
    <col min="2319" max="2319" width="0" style="16" hidden="1" customWidth="1"/>
    <col min="2320" max="2320" width="15.42578125" style="16" customWidth="1"/>
    <col min="2321" max="2321" width="14.42578125" style="16" customWidth="1"/>
    <col min="2322" max="2560" width="5.42578125" style="16"/>
    <col min="2561" max="2561" width="65.42578125" style="16" bestFit="1" customWidth="1"/>
    <col min="2562" max="2562" width="12.42578125" style="16" customWidth="1"/>
    <col min="2563" max="2563" width="11.5703125" style="16" bestFit="1" customWidth="1"/>
    <col min="2564" max="2564" width="12.5703125" style="16" bestFit="1" customWidth="1"/>
    <col min="2565" max="2565" width="13.42578125" style="16" bestFit="1" customWidth="1"/>
    <col min="2566" max="2566" width="13.5703125" style="16" customWidth="1"/>
    <col min="2567" max="2567" width="13.42578125" style="16" customWidth="1"/>
    <col min="2568" max="2568" width="13.42578125" style="16" bestFit="1" customWidth="1"/>
    <col min="2569" max="2569" width="14.5703125" style="16" customWidth="1"/>
    <col min="2570" max="2573" width="8.5703125" style="16" customWidth="1"/>
    <col min="2574" max="2574" width="16" style="16" customWidth="1"/>
    <col min="2575" max="2575" width="0" style="16" hidden="1" customWidth="1"/>
    <col min="2576" max="2576" width="15.42578125" style="16" customWidth="1"/>
    <col min="2577" max="2577" width="14.42578125" style="16" customWidth="1"/>
    <col min="2578" max="2816" width="5.42578125" style="16"/>
    <col min="2817" max="2817" width="65.42578125" style="16" bestFit="1" customWidth="1"/>
    <col min="2818" max="2818" width="12.42578125" style="16" customWidth="1"/>
    <col min="2819" max="2819" width="11.5703125" style="16" bestFit="1" customWidth="1"/>
    <col min="2820" max="2820" width="12.5703125" style="16" bestFit="1" customWidth="1"/>
    <col min="2821" max="2821" width="13.42578125" style="16" bestFit="1" customWidth="1"/>
    <col min="2822" max="2822" width="13.5703125" style="16" customWidth="1"/>
    <col min="2823" max="2823" width="13.42578125" style="16" customWidth="1"/>
    <col min="2824" max="2824" width="13.42578125" style="16" bestFit="1" customWidth="1"/>
    <col min="2825" max="2825" width="14.5703125" style="16" customWidth="1"/>
    <col min="2826" max="2829" width="8.5703125" style="16" customWidth="1"/>
    <col min="2830" max="2830" width="16" style="16" customWidth="1"/>
    <col min="2831" max="2831" width="0" style="16" hidden="1" customWidth="1"/>
    <col min="2832" max="2832" width="15.42578125" style="16" customWidth="1"/>
    <col min="2833" max="2833" width="14.42578125" style="16" customWidth="1"/>
    <col min="2834" max="3072" width="5.42578125" style="16"/>
    <col min="3073" max="3073" width="65.42578125" style="16" bestFit="1" customWidth="1"/>
    <col min="3074" max="3074" width="12.42578125" style="16" customWidth="1"/>
    <col min="3075" max="3075" width="11.5703125" style="16" bestFit="1" customWidth="1"/>
    <col min="3076" max="3076" width="12.5703125" style="16" bestFit="1" customWidth="1"/>
    <col min="3077" max="3077" width="13.42578125" style="16" bestFit="1" customWidth="1"/>
    <col min="3078" max="3078" width="13.5703125" style="16" customWidth="1"/>
    <col min="3079" max="3079" width="13.42578125" style="16" customWidth="1"/>
    <col min="3080" max="3080" width="13.42578125" style="16" bestFit="1" customWidth="1"/>
    <col min="3081" max="3081" width="14.5703125" style="16" customWidth="1"/>
    <col min="3082" max="3085" width="8.5703125" style="16" customWidth="1"/>
    <col min="3086" max="3086" width="16" style="16" customWidth="1"/>
    <col min="3087" max="3087" width="0" style="16" hidden="1" customWidth="1"/>
    <col min="3088" max="3088" width="15.42578125" style="16" customWidth="1"/>
    <col min="3089" max="3089" width="14.42578125" style="16" customWidth="1"/>
    <col min="3090" max="3328" width="5.42578125" style="16"/>
    <col min="3329" max="3329" width="65.42578125" style="16" bestFit="1" customWidth="1"/>
    <col min="3330" max="3330" width="12.42578125" style="16" customWidth="1"/>
    <col min="3331" max="3331" width="11.5703125" style="16" bestFit="1" customWidth="1"/>
    <col min="3332" max="3332" width="12.5703125" style="16" bestFit="1" customWidth="1"/>
    <col min="3333" max="3333" width="13.42578125" style="16" bestFit="1" customWidth="1"/>
    <col min="3334" max="3334" width="13.5703125" style="16" customWidth="1"/>
    <col min="3335" max="3335" width="13.42578125" style="16" customWidth="1"/>
    <col min="3336" max="3336" width="13.42578125" style="16" bestFit="1" customWidth="1"/>
    <col min="3337" max="3337" width="14.5703125" style="16" customWidth="1"/>
    <col min="3338" max="3341" width="8.5703125" style="16" customWidth="1"/>
    <col min="3342" max="3342" width="16" style="16" customWidth="1"/>
    <col min="3343" max="3343" width="0" style="16" hidden="1" customWidth="1"/>
    <col min="3344" max="3344" width="15.42578125" style="16" customWidth="1"/>
    <col min="3345" max="3345" width="14.42578125" style="16" customWidth="1"/>
    <col min="3346" max="3584" width="5.42578125" style="16"/>
    <col min="3585" max="3585" width="65.42578125" style="16" bestFit="1" customWidth="1"/>
    <col min="3586" max="3586" width="12.42578125" style="16" customWidth="1"/>
    <col min="3587" max="3587" width="11.5703125" style="16" bestFit="1" customWidth="1"/>
    <col min="3588" max="3588" width="12.5703125" style="16" bestFit="1" customWidth="1"/>
    <col min="3589" max="3589" width="13.42578125" style="16" bestFit="1" customWidth="1"/>
    <col min="3590" max="3590" width="13.5703125" style="16" customWidth="1"/>
    <col min="3591" max="3591" width="13.42578125" style="16" customWidth="1"/>
    <col min="3592" max="3592" width="13.42578125" style="16" bestFit="1" customWidth="1"/>
    <col min="3593" max="3593" width="14.5703125" style="16" customWidth="1"/>
    <col min="3594" max="3597" width="8.5703125" style="16" customWidth="1"/>
    <col min="3598" max="3598" width="16" style="16" customWidth="1"/>
    <col min="3599" max="3599" width="0" style="16" hidden="1" customWidth="1"/>
    <col min="3600" max="3600" width="15.42578125" style="16" customWidth="1"/>
    <col min="3601" max="3601" width="14.42578125" style="16" customWidth="1"/>
    <col min="3602" max="3840" width="5.42578125" style="16"/>
    <col min="3841" max="3841" width="65.42578125" style="16" bestFit="1" customWidth="1"/>
    <col min="3842" max="3842" width="12.42578125" style="16" customWidth="1"/>
    <col min="3843" max="3843" width="11.5703125" style="16" bestFit="1" customWidth="1"/>
    <col min="3844" max="3844" width="12.5703125" style="16" bestFit="1" customWidth="1"/>
    <col min="3845" max="3845" width="13.42578125" style="16" bestFit="1" customWidth="1"/>
    <col min="3846" max="3846" width="13.5703125" style="16" customWidth="1"/>
    <col min="3847" max="3847" width="13.42578125" style="16" customWidth="1"/>
    <col min="3848" max="3848" width="13.42578125" style="16" bestFit="1" customWidth="1"/>
    <col min="3849" max="3849" width="14.5703125" style="16" customWidth="1"/>
    <col min="3850" max="3853" width="8.5703125" style="16" customWidth="1"/>
    <col min="3854" max="3854" width="16" style="16" customWidth="1"/>
    <col min="3855" max="3855" width="0" style="16" hidden="1" customWidth="1"/>
    <col min="3856" max="3856" width="15.42578125" style="16" customWidth="1"/>
    <col min="3857" max="3857" width="14.42578125" style="16" customWidth="1"/>
    <col min="3858" max="4096" width="5.42578125" style="16"/>
    <col min="4097" max="4097" width="65.42578125" style="16" bestFit="1" customWidth="1"/>
    <col min="4098" max="4098" width="12.42578125" style="16" customWidth="1"/>
    <col min="4099" max="4099" width="11.5703125" style="16" bestFit="1" customWidth="1"/>
    <col min="4100" max="4100" width="12.5703125" style="16" bestFit="1" customWidth="1"/>
    <col min="4101" max="4101" width="13.42578125" style="16" bestFit="1" customWidth="1"/>
    <col min="4102" max="4102" width="13.5703125" style="16" customWidth="1"/>
    <col min="4103" max="4103" width="13.42578125" style="16" customWidth="1"/>
    <col min="4104" max="4104" width="13.42578125" style="16" bestFit="1" customWidth="1"/>
    <col min="4105" max="4105" width="14.5703125" style="16" customWidth="1"/>
    <col min="4106" max="4109" width="8.5703125" style="16" customWidth="1"/>
    <col min="4110" max="4110" width="16" style="16" customWidth="1"/>
    <col min="4111" max="4111" width="0" style="16" hidden="1" customWidth="1"/>
    <col min="4112" max="4112" width="15.42578125" style="16" customWidth="1"/>
    <col min="4113" max="4113" width="14.42578125" style="16" customWidth="1"/>
    <col min="4114" max="4352" width="5.42578125" style="16"/>
    <col min="4353" max="4353" width="65.42578125" style="16" bestFit="1" customWidth="1"/>
    <col min="4354" max="4354" width="12.42578125" style="16" customWidth="1"/>
    <col min="4355" max="4355" width="11.5703125" style="16" bestFit="1" customWidth="1"/>
    <col min="4356" max="4356" width="12.5703125" style="16" bestFit="1" customWidth="1"/>
    <col min="4357" max="4357" width="13.42578125" style="16" bestFit="1" customWidth="1"/>
    <col min="4358" max="4358" width="13.5703125" style="16" customWidth="1"/>
    <col min="4359" max="4359" width="13.42578125" style="16" customWidth="1"/>
    <col min="4360" max="4360" width="13.42578125" style="16" bestFit="1" customWidth="1"/>
    <col min="4361" max="4361" width="14.5703125" style="16" customWidth="1"/>
    <col min="4362" max="4365" width="8.5703125" style="16" customWidth="1"/>
    <col min="4366" max="4366" width="16" style="16" customWidth="1"/>
    <col min="4367" max="4367" width="0" style="16" hidden="1" customWidth="1"/>
    <col min="4368" max="4368" width="15.42578125" style="16" customWidth="1"/>
    <col min="4369" max="4369" width="14.42578125" style="16" customWidth="1"/>
    <col min="4370" max="4608" width="5.42578125" style="16"/>
    <col min="4609" max="4609" width="65.42578125" style="16" bestFit="1" customWidth="1"/>
    <col min="4610" max="4610" width="12.42578125" style="16" customWidth="1"/>
    <col min="4611" max="4611" width="11.5703125" style="16" bestFit="1" customWidth="1"/>
    <col min="4612" max="4612" width="12.5703125" style="16" bestFit="1" customWidth="1"/>
    <col min="4613" max="4613" width="13.42578125" style="16" bestFit="1" customWidth="1"/>
    <col min="4614" max="4614" width="13.5703125" style="16" customWidth="1"/>
    <col min="4615" max="4615" width="13.42578125" style="16" customWidth="1"/>
    <col min="4616" max="4616" width="13.42578125" style="16" bestFit="1" customWidth="1"/>
    <col min="4617" max="4617" width="14.5703125" style="16" customWidth="1"/>
    <col min="4618" max="4621" width="8.5703125" style="16" customWidth="1"/>
    <col min="4622" max="4622" width="16" style="16" customWidth="1"/>
    <col min="4623" max="4623" width="0" style="16" hidden="1" customWidth="1"/>
    <col min="4624" max="4624" width="15.42578125" style="16" customWidth="1"/>
    <col min="4625" max="4625" width="14.42578125" style="16" customWidth="1"/>
    <col min="4626" max="4864" width="5.42578125" style="16"/>
    <col min="4865" max="4865" width="65.42578125" style="16" bestFit="1" customWidth="1"/>
    <col min="4866" max="4866" width="12.42578125" style="16" customWidth="1"/>
    <col min="4867" max="4867" width="11.5703125" style="16" bestFit="1" customWidth="1"/>
    <col min="4868" max="4868" width="12.5703125" style="16" bestFit="1" customWidth="1"/>
    <col min="4869" max="4869" width="13.42578125" style="16" bestFit="1" customWidth="1"/>
    <col min="4870" max="4870" width="13.5703125" style="16" customWidth="1"/>
    <col min="4871" max="4871" width="13.42578125" style="16" customWidth="1"/>
    <col min="4872" max="4872" width="13.42578125" style="16" bestFit="1" customWidth="1"/>
    <col min="4873" max="4873" width="14.5703125" style="16" customWidth="1"/>
    <col min="4874" max="4877" width="8.5703125" style="16" customWidth="1"/>
    <col min="4878" max="4878" width="16" style="16" customWidth="1"/>
    <col min="4879" max="4879" width="0" style="16" hidden="1" customWidth="1"/>
    <col min="4880" max="4880" width="15.42578125" style="16" customWidth="1"/>
    <col min="4881" max="4881" width="14.42578125" style="16" customWidth="1"/>
    <col min="4882" max="5120" width="5.42578125" style="16"/>
    <col min="5121" max="5121" width="65.42578125" style="16" bestFit="1" customWidth="1"/>
    <col min="5122" max="5122" width="12.42578125" style="16" customWidth="1"/>
    <col min="5123" max="5123" width="11.5703125" style="16" bestFit="1" customWidth="1"/>
    <col min="5124" max="5124" width="12.5703125" style="16" bestFit="1" customWidth="1"/>
    <col min="5125" max="5125" width="13.42578125" style="16" bestFit="1" customWidth="1"/>
    <col min="5126" max="5126" width="13.5703125" style="16" customWidth="1"/>
    <col min="5127" max="5127" width="13.42578125" style="16" customWidth="1"/>
    <col min="5128" max="5128" width="13.42578125" style="16" bestFit="1" customWidth="1"/>
    <col min="5129" max="5129" width="14.5703125" style="16" customWidth="1"/>
    <col min="5130" max="5133" width="8.5703125" style="16" customWidth="1"/>
    <col min="5134" max="5134" width="16" style="16" customWidth="1"/>
    <col min="5135" max="5135" width="0" style="16" hidden="1" customWidth="1"/>
    <col min="5136" max="5136" width="15.42578125" style="16" customWidth="1"/>
    <col min="5137" max="5137" width="14.42578125" style="16" customWidth="1"/>
    <col min="5138" max="5376" width="5.42578125" style="16"/>
    <col min="5377" max="5377" width="65.42578125" style="16" bestFit="1" customWidth="1"/>
    <col min="5378" max="5378" width="12.42578125" style="16" customWidth="1"/>
    <col min="5379" max="5379" width="11.5703125" style="16" bestFit="1" customWidth="1"/>
    <col min="5380" max="5380" width="12.5703125" style="16" bestFit="1" customWidth="1"/>
    <col min="5381" max="5381" width="13.42578125" style="16" bestFit="1" customWidth="1"/>
    <col min="5382" max="5382" width="13.5703125" style="16" customWidth="1"/>
    <col min="5383" max="5383" width="13.42578125" style="16" customWidth="1"/>
    <col min="5384" max="5384" width="13.42578125" style="16" bestFit="1" customWidth="1"/>
    <col min="5385" max="5385" width="14.5703125" style="16" customWidth="1"/>
    <col min="5386" max="5389" width="8.5703125" style="16" customWidth="1"/>
    <col min="5390" max="5390" width="16" style="16" customWidth="1"/>
    <col min="5391" max="5391" width="0" style="16" hidden="1" customWidth="1"/>
    <col min="5392" max="5392" width="15.42578125" style="16" customWidth="1"/>
    <col min="5393" max="5393" width="14.42578125" style="16" customWidth="1"/>
    <col min="5394" max="5632" width="5.42578125" style="16"/>
    <col min="5633" max="5633" width="65.42578125" style="16" bestFit="1" customWidth="1"/>
    <col min="5634" max="5634" width="12.42578125" style="16" customWidth="1"/>
    <col min="5635" max="5635" width="11.5703125" style="16" bestFit="1" customWidth="1"/>
    <col min="5636" max="5636" width="12.5703125" style="16" bestFit="1" customWidth="1"/>
    <col min="5637" max="5637" width="13.42578125" style="16" bestFit="1" customWidth="1"/>
    <col min="5638" max="5638" width="13.5703125" style="16" customWidth="1"/>
    <col min="5639" max="5639" width="13.42578125" style="16" customWidth="1"/>
    <col min="5640" max="5640" width="13.42578125" style="16" bestFit="1" customWidth="1"/>
    <col min="5641" max="5641" width="14.5703125" style="16" customWidth="1"/>
    <col min="5642" max="5645" width="8.5703125" style="16" customWidth="1"/>
    <col min="5646" max="5646" width="16" style="16" customWidth="1"/>
    <col min="5647" max="5647" width="0" style="16" hidden="1" customWidth="1"/>
    <col min="5648" max="5648" width="15.42578125" style="16" customWidth="1"/>
    <col min="5649" max="5649" width="14.42578125" style="16" customWidth="1"/>
    <col min="5650" max="5888" width="5.42578125" style="16"/>
    <col min="5889" max="5889" width="65.42578125" style="16" bestFit="1" customWidth="1"/>
    <col min="5890" max="5890" width="12.42578125" style="16" customWidth="1"/>
    <col min="5891" max="5891" width="11.5703125" style="16" bestFit="1" customWidth="1"/>
    <col min="5892" max="5892" width="12.5703125" style="16" bestFit="1" customWidth="1"/>
    <col min="5893" max="5893" width="13.42578125" style="16" bestFit="1" customWidth="1"/>
    <col min="5894" max="5894" width="13.5703125" style="16" customWidth="1"/>
    <col min="5895" max="5895" width="13.42578125" style="16" customWidth="1"/>
    <col min="5896" max="5896" width="13.42578125" style="16" bestFit="1" customWidth="1"/>
    <col min="5897" max="5897" width="14.5703125" style="16" customWidth="1"/>
    <col min="5898" max="5901" width="8.5703125" style="16" customWidth="1"/>
    <col min="5902" max="5902" width="16" style="16" customWidth="1"/>
    <col min="5903" max="5903" width="0" style="16" hidden="1" customWidth="1"/>
    <col min="5904" max="5904" width="15.42578125" style="16" customWidth="1"/>
    <col min="5905" max="5905" width="14.42578125" style="16" customWidth="1"/>
    <col min="5906" max="6144" width="5.42578125" style="16"/>
    <col min="6145" max="6145" width="65.42578125" style="16" bestFit="1" customWidth="1"/>
    <col min="6146" max="6146" width="12.42578125" style="16" customWidth="1"/>
    <col min="6147" max="6147" width="11.5703125" style="16" bestFit="1" customWidth="1"/>
    <col min="6148" max="6148" width="12.5703125" style="16" bestFit="1" customWidth="1"/>
    <col min="6149" max="6149" width="13.42578125" style="16" bestFit="1" customWidth="1"/>
    <col min="6150" max="6150" width="13.5703125" style="16" customWidth="1"/>
    <col min="6151" max="6151" width="13.42578125" style="16" customWidth="1"/>
    <col min="6152" max="6152" width="13.42578125" style="16" bestFit="1" customWidth="1"/>
    <col min="6153" max="6153" width="14.5703125" style="16" customWidth="1"/>
    <col min="6154" max="6157" width="8.5703125" style="16" customWidth="1"/>
    <col min="6158" max="6158" width="16" style="16" customWidth="1"/>
    <col min="6159" max="6159" width="0" style="16" hidden="1" customWidth="1"/>
    <col min="6160" max="6160" width="15.42578125" style="16" customWidth="1"/>
    <col min="6161" max="6161" width="14.42578125" style="16" customWidth="1"/>
    <col min="6162" max="6400" width="5.42578125" style="16"/>
    <col min="6401" max="6401" width="65.42578125" style="16" bestFit="1" customWidth="1"/>
    <col min="6402" max="6402" width="12.42578125" style="16" customWidth="1"/>
    <col min="6403" max="6403" width="11.5703125" style="16" bestFit="1" customWidth="1"/>
    <col min="6404" max="6404" width="12.5703125" style="16" bestFit="1" customWidth="1"/>
    <col min="6405" max="6405" width="13.42578125" style="16" bestFit="1" customWidth="1"/>
    <col min="6406" max="6406" width="13.5703125" style="16" customWidth="1"/>
    <col min="6407" max="6407" width="13.42578125" style="16" customWidth="1"/>
    <col min="6408" max="6408" width="13.42578125" style="16" bestFit="1" customWidth="1"/>
    <col min="6409" max="6409" width="14.5703125" style="16" customWidth="1"/>
    <col min="6410" max="6413" width="8.5703125" style="16" customWidth="1"/>
    <col min="6414" max="6414" width="16" style="16" customWidth="1"/>
    <col min="6415" max="6415" width="0" style="16" hidden="1" customWidth="1"/>
    <col min="6416" max="6416" width="15.42578125" style="16" customWidth="1"/>
    <col min="6417" max="6417" width="14.42578125" style="16" customWidth="1"/>
    <col min="6418" max="6656" width="5.42578125" style="16"/>
    <col min="6657" max="6657" width="65.42578125" style="16" bestFit="1" customWidth="1"/>
    <col min="6658" max="6658" width="12.42578125" style="16" customWidth="1"/>
    <col min="6659" max="6659" width="11.5703125" style="16" bestFit="1" customWidth="1"/>
    <col min="6660" max="6660" width="12.5703125" style="16" bestFit="1" customWidth="1"/>
    <col min="6661" max="6661" width="13.42578125" style="16" bestFit="1" customWidth="1"/>
    <col min="6662" max="6662" width="13.5703125" style="16" customWidth="1"/>
    <col min="6663" max="6663" width="13.42578125" style="16" customWidth="1"/>
    <col min="6664" max="6664" width="13.42578125" style="16" bestFit="1" customWidth="1"/>
    <col min="6665" max="6665" width="14.5703125" style="16" customWidth="1"/>
    <col min="6666" max="6669" width="8.5703125" style="16" customWidth="1"/>
    <col min="6670" max="6670" width="16" style="16" customWidth="1"/>
    <col min="6671" max="6671" width="0" style="16" hidden="1" customWidth="1"/>
    <col min="6672" max="6672" width="15.42578125" style="16" customWidth="1"/>
    <col min="6673" max="6673" width="14.42578125" style="16" customWidth="1"/>
    <col min="6674" max="6912" width="5.42578125" style="16"/>
    <col min="6913" max="6913" width="65.42578125" style="16" bestFit="1" customWidth="1"/>
    <col min="6914" max="6914" width="12.42578125" style="16" customWidth="1"/>
    <col min="6915" max="6915" width="11.5703125" style="16" bestFit="1" customWidth="1"/>
    <col min="6916" max="6916" width="12.5703125" style="16" bestFit="1" customWidth="1"/>
    <col min="6917" max="6917" width="13.42578125" style="16" bestFit="1" customWidth="1"/>
    <col min="6918" max="6918" width="13.5703125" style="16" customWidth="1"/>
    <col min="6919" max="6919" width="13.42578125" style="16" customWidth="1"/>
    <col min="6920" max="6920" width="13.42578125" style="16" bestFit="1" customWidth="1"/>
    <col min="6921" max="6921" width="14.5703125" style="16" customWidth="1"/>
    <col min="6922" max="6925" width="8.5703125" style="16" customWidth="1"/>
    <col min="6926" max="6926" width="16" style="16" customWidth="1"/>
    <col min="6927" max="6927" width="0" style="16" hidden="1" customWidth="1"/>
    <col min="6928" max="6928" width="15.42578125" style="16" customWidth="1"/>
    <col min="6929" max="6929" width="14.42578125" style="16" customWidth="1"/>
    <col min="6930" max="7168" width="5.42578125" style="16"/>
    <col min="7169" max="7169" width="65.42578125" style="16" bestFit="1" customWidth="1"/>
    <col min="7170" max="7170" width="12.42578125" style="16" customWidth="1"/>
    <col min="7171" max="7171" width="11.5703125" style="16" bestFit="1" customWidth="1"/>
    <col min="7172" max="7172" width="12.5703125" style="16" bestFit="1" customWidth="1"/>
    <col min="7173" max="7173" width="13.42578125" style="16" bestFit="1" customWidth="1"/>
    <col min="7174" max="7174" width="13.5703125" style="16" customWidth="1"/>
    <col min="7175" max="7175" width="13.42578125" style="16" customWidth="1"/>
    <col min="7176" max="7176" width="13.42578125" style="16" bestFit="1" customWidth="1"/>
    <col min="7177" max="7177" width="14.5703125" style="16" customWidth="1"/>
    <col min="7178" max="7181" width="8.5703125" style="16" customWidth="1"/>
    <col min="7182" max="7182" width="16" style="16" customWidth="1"/>
    <col min="7183" max="7183" width="0" style="16" hidden="1" customWidth="1"/>
    <col min="7184" max="7184" width="15.42578125" style="16" customWidth="1"/>
    <col min="7185" max="7185" width="14.42578125" style="16" customWidth="1"/>
    <col min="7186" max="7424" width="5.42578125" style="16"/>
    <col min="7425" max="7425" width="65.42578125" style="16" bestFit="1" customWidth="1"/>
    <col min="7426" max="7426" width="12.42578125" style="16" customWidth="1"/>
    <col min="7427" max="7427" width="11.5703125" style="16" bestFit="1" customWidth="1"/>
    <col min="7428" max="7428" width="12.5703125" style="16" bestFit="1" customWidth="1"/>
    <col min="7429" max="7429" width="13.42578125" style="16" bestFit="1" customWidth="1"/>
    <col min="7430" max="7430" width="13.5703125" style="16" customWidth="1"/>
    <col min="7431" max="7431" width="13.42578125" style="16" customWidth="1"/>
    <col min="7432" max="7432" width="13.42578125" style="16" bestFit="1" customWidth="1"/>
    <col min="7433" max="7433" width="14.5703125" style="16" customWidth="1"/>
    <col min="7434" max="7437" width="8.5703125" style="16" customWidth="1"/>
    <col min="7438" max="7438" width="16" style="16" customWidth="1"/>
    <col min="7439" max="7439" width="0" style="16" hidden="1" customWidth="1"/>
    <col min="7440" max="7440" width="15.42578125" style="16" customWidth="1"/>
    <col min="7441" max="7441" width="14.42578125" style="16" customWidth="1"/>
    <col min="7442" max="7680" width="5.42578125" style="16"/>
    <col min="7681" max="7681" width="65.42578125" style="16" bestFit="1" customWidth="1"/>
    <col min="7682" max="7682" width="12.42578125" style="16" customWidth="1"/>
    <col min="7683" max="7683" width="11.5703125" style="16" bestFit="1" customWidth="1"/>
    <col min="7684" max="7684" width="12.5703125" style="16" bestFit="1" customWidth="1"/>
    <col min="7685" max="7685" width="13.42578125" style="16" bestFit="1" customWidth="1"/>
    <col min="7686" max="7686" width="13.5703125" style="16" customWidth="1"/>
    <col min="7687" max="7687" width="13.42578125" style="16" customWidth="1"/>
    <col min="7688" max="7688" width="13.42578125" style="16" bestFit="1" customWidth="1"/>
    <col min="7689" max="7689" width="14.5703125" style="16" customWidth="1"/>
    <col min="7690" max="7693" width="8.5703125" style="16" customWidth="1"/>
    <col min="7694" max="7694" width="16" style="16" customWidth="1"/>
    <col min="7695" max="7695" width="0" style="16" hidden="1" customWidth="1"/>
    <col min="7696" max="7696" width="15.42578125" style="16" customWidth="1"/>
    <col min="7697" max="7697" width="14.42578125" style="16" customWidth="1"/>
    <col min="7698" max="7936" width="5.42578125" style="16"/>
    <col min="7937" max="7937" width="65.42578125" style="16" bestFit="1" customWidth="1"/>
    <col min="7938" max="7938" width="12.42578125" style="16" customWidth="1"/>
    <col min="7939" max="7939" width="11.5703125" style="16" bestFit="1" customWidth="1"/>
    <col min="7940" max="7940" width="12.5703125" style="16" bestFit="1" customWidth="1"/>
    <col min="7941" max="7941" width="13.42578125" style="16" bestFit="1" customWidth="1"/>
    <col min="7942" max="7942" width="13.5703125" style="16" customWidth="1"/>
    <col min="7943" max="7943" width="13.42578125" style="16" customWidth="1"/>
    <col min="7944" max="7944" width="13.42578125" style="16" bestFit="1" customWidth="1"/>
    <col min="7945" max="7945" width="14.5703125" style="16" customWidth="1"/>
    <col min="7946" max="7949" width="8.5703125" style="16" customWidth="1"/>
    <col min="7950" max="7950" width="16" style="16" customWidth="1"/>
    <col min="7951" max="7951" width="0" style="16" hidden="1" customWidth="1"/>
    <col min="7952" max="7952" width="15.42578125" style="16" customWidth="1"/>
    <col min="7953" max="7953" width="14.42578125" style="16" customWidth="1"/>
    <col min="7954" max="8192" width="5.42578125" style="16"/>
    <col min="8193" max="8193" width="65.42578125" style="16" bestFit="1" customWidth="1"/>
    <col min="8194" max="8194" width="12.42578125" style="16" customWidth="1"/>
    <col min="8195" max="8195" width="11.5703125" style="16" bestFit="1" customWidth="1"/>
    <col min="8196" max="8196" width="12.5703125" style="16" bestFit="1" customWidth="1"/>
    <col min="8197" max="8197" width="13.42578125" style="16" bestFit="1" customWidth="1"/>
    <col min="8198" max="8198" width="13.5703125" style="16" customWidth="1"/>
    <col min="8199" max="8199" width="13.42578125" style="16" customWidth="1"/>
    <col min="8200" max="8200" width="13.42578125" style="16" bestFit="1" customWidth="1"/>
    <col min="8201" max="8201" width="14.5703125" style="16" customWidth="1"/>
    <col min="8202" max="8205" width="8.5703125" style="16" customWidth="1"/>
    <col min="8206" max="8206" width="16" style="16" customWidth="1"/>
    <col min="8207" max="8207" width="0" style="16" hidden="1" customWidth="1"/>
    <col min="8208" max="8208" width="15.42578125" style="16" customWidth="1"/>
    <col min="8209" max="8209" width="14.42578125" style="16" customWidth="1"/>
    <col min="8210" max="8448" width="5.42578125" style="16"/>
    <col min="8449" max="8449" width="65.42578125" style="16" bestFit="1" customWidth="1"/>
    <col min="8450" max="8450" width="12.42578125" style="16" customWidth="1"/>
    <col min="8451" max="8451" width="11.5703125" style="16" bestFit="1" customWidth="1"/>
    <col min="8452" max="8452" width="12.5703125" style="16" bestFit="1" customWidth="1"/>
    <col min="8453" max="8453" width="13.42578125" style="16" bestFit="1" customWidth="1"/>
    <col min="8454" max="8454" width="13.5703125" style="16" customWidth="1"/>
    <col min="8455" max="8455" width="13.42578125" style="16" customWidth="1"/>
    <col min="8456" max="8456" width="13.42578125" style="16" bestFit="1" customWidth="1"/>
    <col min="8457" max="8457" width="14.5703125" style="16" customWidth="1"/>
    <col min="8458" max="8461" width="8.5703125" style="16" customWidth="1"/>
    <col min="8462" max="8462" width="16" style="16" customWidth="1"/>
    <col min="8463" max="8463" width="0" style="16" hidden="1" customWidth="1"/>
    <col min="8464" max="8464" width="15.42578125" style="16" customWidth="1"/>
    <col min="8465" max="8465" width="14.42578125" style="16" customWidth="1"/>
    <col min="8466" max="8704" width="5.42578125" style="16"/>
    <col min="8705" max="8705" width="65.42578125" style="16" bestFit="1" customWidth="1"/>
    <col min="8706" max="8706" width="12.42578125" style="16" customWidth="1"/>
    <col min="8707" max="8707" width="11.5703125" style="16" bestFit="1" customWidth="1"/>
    <col min="8708" max="8708" width="12.5703125" style="16" bestFit="1" customWidth="1"/>
    <col min="8709" max="8709" width="13.42578125" style="16" bestFit="1" customWidth="1"/>
    <col min="8710" max="8710" width="13.5703125" style="16" customWidth="1"/>
    <col min="8711" max="8711" width="13.42578125" style="16" customWidth="1"/>
    <col min="8712" max="8712" width="13.42578125" style="16" bestFit="1" customWidth="1"/>
    <col min="8713" max="8713" width="14.5703125" style="16" customWidth="1"/>
    <col min="8714" max="8717" width="8.5703125" style="16" customWidth="1"/>
    <col min="8718" max="8718" width="16" style="16" customWidth="1"/>
    <col min="8719" max="8719" width="0" style="16" hidden="1" customWidth="1"/>
    <col min="8720" max="8720" width="15.42578125" style="16" customWidth="1"/>
    <col min="8721" max="8721" width="14.42578125" style="16" customWidth="1"/>
    <col min="8722" max="8960" width="5.42578125" style="16"/>
    <col min="8961" max="8961" width="65.42578125" style="16" bestFit="1" customWidth="1"/>
    <col min="8962" max="8962" width="12.42578125" style="16" customWidth="1"/>
    <col min="8963" max="8963" width="11.5703125" style="16" bestFit="1" customWidth="1"/>
    <col min="8964" max="8964" width="12.5703125" style="16" bestFit="1" customWidth="1"/>
    <col min="8965" max="8965" width="13.42578125" style="16" bestFit="1" customWidth="1"/>
    <col min="8966" max="8966" width="13.5703125" style="16" customWidth="1"/>
    <col min="8967" max="8967" width="13.42578125" style="16" customWidth="1"/>
    <col min="8968" max="8968" width="13.42578125" style="16" bestFit="1" customWidth="1"/>
    <col min="8969" max="8969" width="14.5703125" style="16" customWidth="1"/>
    <col min="8970" max="8973" width="8.5703125" style="16" customWidth="1"/>
    <col min="8974" max="8974" width="16" style="16" customWidth="1"/>
    <col min="8975" max="8975" width="0" style="16" hidden="1" customWidth="1"/>
    <col min="8976" max="8976" width="15.42578125" style="16" customWidth="1"/>
    <col min="8977" max="8977" width="14.42578125" style="16" customWidth="1"/>
    <col min="8978" max="9216" width="5.42578125" style="16"/>
    <col min="9217" max="9217" width="65.42578125" style="16" bestFit="1" customWidth="1"/>
    <col min="9218" max="9218" width="12.42578125" style="16" customWidth="1"/>
    <col min="9219" max="9219" width="11.5703125" style="16" bestFit="1" customWidth="1"/>
    <col min="9220" max="9220" width="12.5703125" style="16" bestFit="1" customWidth="1"/>
    <col min="9221" max="9221" width="13.42578125" style="16" bestFit="1" customWidth="1"/>
    <col min="9222" max="9222" width="13.5703125" style="16" customWidth="1"/>
    <col min="9223" max="9223" width="13.42578125" style="16" customWidth="1"/>
    <col min="9224" max="9224" width="13.42578125" style="16" bestFit="1" customWidth="1"/>
    <col min="9225" max="9225" width="14.5703125" style="16" customWidth="1"/>
    <col min="9226" max="9229" width="8.5703125" style="16" customWidth="1"/>
    <col min="9230" max="9230" width="16" style="16" customWidth="1"/>
    <col min="9231" max="9231" width="0" style="16" hidden="1" customWidth="1"/>
    <col min="9232" max="9232" width="15.42578125" style="16" customWidth="1"/>
    <col min="9233" max="9233" width="14.42578125" style="16" customWidth="1"/>
    <col min="9234" max="9472" width="5.42578125" style="16"/>
    <col min="9473" max="9473" width="65.42578125" style="16" bestFit="1" customWidth="1"/>
    <col min="9474" max="9474" width="12.42578125" style="16" customWidth="1"/>
    <col min="9475" max="9475" width="11.5703125" style="16" bestFit="1" customWidth="1"/>
    <col min="9476" max="9476" width="12.5703125" style="16" bestFit="1" customWidth="1"/>
    <col min="9477" max="9477" width="13.42578125" style="16" bestFit="1" customWidth="1"/>
    <col min="9478" max="9478" width="13.5703125" style="16" customWidth="1"/>
    <col min="9479" max="9479" width="13.42578125" style="16" customWidth="1"/>
    <col min="9480" max="9480" width="13.42578125" style="16" bestFit="1" customWidth="1"/>
    <col min="9481" max="9481" width="14.5703125" style="16" customWidth="1"/>
    <col min="9482" max="9485" width="8.5703125" style="16" customWidth="1"/>
    <col min="9486" max="9486" width="16" style="16" customWidth="1"/>
    <col min="9487" max="9487" width="0" style="16" hidden="1" customWidth="1"/>
    <col min="9488" max="9488" width="15.42578125" style="16" customWidth="1"/>
    <col min="9489" max="9489" width="14.42578125" style="16" customWidth="1"/>
    <col min="9490" max="9728" width="5.42578125" style="16"/>
    <col min="9729" max="9729" width="65.42578125" style="16" bestFit="1" customWidth="1"/>
    <col min="9730" max="9730" width="12.42578125" style="16" customWidth="1"/>
    <col min="9731" max="9731" width="11.5703125" style="16" bestFit="1" customWidth="1"/>
    <col min="9732" max="9732" width="12.5703125" style="16" bestFit="1" customWidth="1"/>
    <col min="9733" max="9733" width="13.42578125" style="16" bestFit="1" customWidth="1"/>
    <col min="9734" max="9734" width="13.5703125" style="16" customWidth="1"/>
    <col min="9735" max="9735" width="13.42578125" style="16" customWidth="1"/>
    <col min="9736" max="9736" width="13.42578125" style="16" bestFit="1" customWidth="1"/>
    <col min="9737" max="9737" width="14.5703125" style="16" customWidth="1"/>
    <col min="9738" max="9741" width="8.5703125" style="16" customWidth="1"/>
    <col min="9742" max="9742" width="16" style="16" customWidth="1"/>
    <col min="9743" max="9743" width="0" style="16" hidden="1" customWidth="1"/>
    <col min="9744" max="9744" width="15.42578125" style="16" customWidth="1"/>
    <col min="9745" max="9745" width="14.42578125" style="16" customWidth="1"/>
    <col min="9746" max="9984" width="5.42578125" style="16"/>
    <col min="9985" max="9985" width="65.42578125" style="16" bestFit="1" customWidth="1"/>
    <col min="9986" max="9986" width="12.42578125" style="16" customWidth="1"/>
    <col min="9987" max="9987" width="11.5703125" style="16" bestFit="1" customWidth="1"/>
    <col min="9988" max="9988" width="12.5703125" style="16" bestFit="1" customWidth="1"/>
    <col min="9989" max="9989" width="13.42578125" style="16" bestFit="1" customWidth="1"/>
    <col min="9990" max="9990" width="13.5703125" style="16" customWidth="1"/>
    <col min="9991" max="9991" width="13.42578125" style="16" customWidth="1"/>
    <col min="9992" max="9992" width="13.42578125" style="16" bestFit="1" customWidth="1"/>
    <col min="9993" max="9993" width="14.5703125" style="16" customWidth="1"/>
    <col min="9994" max="9997" width="8.5703125" style="16" customWidth="1"/>
    <col min="9998" max="9998" width="16" style="16" customWidth="1"/>
    <col min="9999" max="9999" width="0" style="16" hidden="1" customWidth="1"/>
    <col min="10000" max="10000" width="15.42578125" style="16" customWidth="1"/>
    <col min="10001" max="10001" width="14.42578125" style="16" customWidth="1"/>
    <col min="10002" max="10240" width="5.42578125" style="16"/>
    <col min="10241" max="10241" width="65.42578125" style="16" bestFit="1" customWidth="1"/>
    <col min="10242" max="10242" width="12.42578125" style="16" customWidth="1"/>
    <col min="10243" max="10243" width="11.5703125" style="16" bestFit="1" customWidth="1"/>
    <col min="10244" max="10244" width="12.5703125" style="16" bestFit="1" customWidth="1"/>
    <col min="10245" max="10245" width="13.42578125" style="16" bestFit="1" customWidth="1"/>
    <col min="10246" max="10246" width="13.5703125" style="16" customWidth="1"/>
    <col min="10247" max="10247" width="13.42578125" style="16" customWidth="1"/>
    <col min="10248" max="10248" width="13.42578125" style="16" bestFit="1" customWidth="1"/>
    <col min="10249" max="10249" width="14.5703125" style="16" customWidth="1"/>
    <col min="10250" max="10253" width="8.5703125" style="16" customWidth="1"/>
    <col min="10254" max="10254" width="16" style="16" customWidth="1"/>
    <col min="10255" max="10255" width="0" style="16" hidden="1" customWidth="1"/>
    <col min="10256" max="10256" width="15.42578125" style="16" customWidth="1"/>
    <col min="10257" max="10257" width="14.42578125" style="16" customWidth="1"/>
    <col min="10258" max="10496" width="5.42578125" style="16"/>
    <col min="10497" max="10497" width="65.42578125" style="16" bestFit="1" customWidth="1"/>
    <col min="10498" max="10498" width="12.42578125" style="16" customWidth="1"/>
    <col min="10499" max="10499" width="11.5703125" style="16" bestFit="1" customWidth="1"/>
    <col min="10500" max="10500" width="12.5703125" style="16" bestFit="1" customWidth="1"/>
    <col min="10501" max="10501" width="13.42578125" style="16" bestFit="1" customWidth="1"/>
    <col min="10502" max="10502" width="13.5703125" style="16" customWidth="1"/>
    <col min="10503" max="10503" width="13.42578125" style="16" customWidth="1"/>
    <col min="10504" max="10504" width="13.42578125" style="16" bestFit="1" customWidth="1"/>
    <col min="10505" max="10505" width="14.5703125" style="16" customWidth="1"/>
    <col min="10506" max="10509" width="8.5703125" style="16" customWidth="1"/>
    <col min="10510" max="10510" width="16" style="16" customWidth="1"/>
    <col min="10511" max="10511" width="0" style="16" hidden="1" customWidth="1"/>
    <col min="10512" max="10512" width="15.42578125" style="16" customWidth="1"/>
    <col min="10513" max="10513" width="14.42578125" style="16" customWidth="1"/>
    <col min="10514" max="10752" width="5.42578125" style="16"/>
    <col min="10753" max="10753" width="65.42578125" style="16" bestFit="1" customWidth="1"/>
    <col min="10754" max="10754" width="12.42578125" style="16" customWidth="1"/>
    <col min="10755" max="10755" width="11.5703125" style="16" bestFit="1" customWidth="1"/>
    <col min="10756" max="10756" width="12.5703125" style="16" bestFit="1" customWidth="1"/>
    <col min="10757" max="10757" width="13.42578125" style="16" bestFit="1" customWidth="1"/>
    <col min="10758" max="10758" width="13.5703125" style="16" customWidth="1"/>
    <col min="10759" max="10759" width="13.42578125" style="16" customWidth="1"/>
    <col min="10760" max="10760" width="13.42578125" style="16" bestFit="1" customWidth="1"/>
    <col min="10761" max="10761" width="14.5703125" style="16" customWidth="1"/>
    <col min="10762" max="10765" width="8.5703125" style="16" customWidth="1"/>
    <col min="10766" max="10766" width="16" style="16" customWidth="1"/>
    <col min="10767" max="10767" width="0" style="16" hidden="1" customWidth="1"/>
    <col min="10768" max="10768" width="15.42578125" style="16" customWidth="1"/>
    <col min="10769" max="10769" width="14.42578125" style="16" customWidth="1"/>
    <col min="10770" max="11008" width="5.42578125" style="16"/>
    <col min="11009" max="11009" width="65.42578125" style="16" bestFit="1" customWidth="1"/>
    <col min="11010" max="11010" width="12.42578125" style="16" customWidth="1"/>
    <col min="11011" max="11011" width="11.5703125" style="16" bestFit="1" customWidth="1"/>
    <col min="11012" max="11012" width="12.5703125" style="16" bestFit="1" customWidth="1"/>
    <col min="11013" max="11013" width="13.42578125" style="16" bestFit="1" customWidth="1"/>
    <col min="11014" max="11014" width="13.5703125" style="16" customWidth="1"/>
    <col min="11015" max="11015" width="13.42578125" style="16" customWidth="1"/>
    <col min="11016" max="11016" width="13.42578125" style="16" bestFit="1" customWidth="1"/>
    <col min="11017" max="11017" width="14.5703125" style="16" customWidth="1"/>
    <col min="11018" max="11021" width="8.5703125" style="16" customWidth="1"/>
    <col min="11022" max="11022" width="16" style="16" customWidth="1"/>
    <col min="11023" max="11023" width="0" style="16" hidden="1" customWidth="1"/>
    <col min="11024" max="11024" width="15.42578125" style="16" customWidth="1"/>
    <col min="11025" max="11025" width="14.42578125" style="16" customWidth="1"/>
    <col min="11026" max="11264" width="5.42578125" style="16"/>
    <col min="11265" max="11265" width="65.42578125" style="16" bestFit="1" customWidth="1"/>
    <col min="11266" max="11266" width="12.42578125" style="16" customWidth="1"/>
    <col min="11267" max="11267" width="11.5703125" style="16" bestFit="1" customWidth="1"/>
    <col min="11268" max="11268" width="12.5703125" style="16" bestFit="1" customWidth="1"/>
    <col min="11269" max="11269" width="13.42578125" style="16" bestFit="1" customWidth="1"/>
    <col min="11270" max="11270" width="13.5703125" style="16" customWidth="1"/>
    <col min="11271" max="11271" width="13.42578125" style="16" customWidth="1"/>
    <col min="11272" max="11272" width="13.42578125" style="16" bestFit="1" customWidth="1"/>
    <col min="11273" max="11273" width="14.5703125" style="16" customWidth="1"/>
    <col min="11274" max="11277" width="8.5703125" style="16" customWidth="1"/>
    <col min="11278" max="11278" width="16" style="16" customWidth="1"/>
    <col min="11279" max="11279" width="0" style="16" hidden="1" customWidth="1"/>
    <col min="11280" max="11280" width="15.42578125" style="16" customWidth="1"/>
    <col min="11281" max="11281" width="14.42578125" style="16" customWidth="1"/>
    <col min="11282" max="11520" width="5.42578125" style="16"/>
    <col min="11521" max="11521" width="65.42578125" style="16" bestFit="1" customWidth="1"/>
    <col min="11522" max="11522" width="12.42578125" style="16" customWidth="1"/>
    <col min="11523" max="11523" width="11.5703125" style="16" bestFit="1" customWidth="1"/>
    <col min="11524" max="11524" width="12.5703125" style="16" bestFit="1" customWidth="1"/>
    <col min="11525" max="11525" width="13.42578125" style="16" bestFit="1" customWidth="1"/>
    <col min="11526" max="11526" width="13.5703125" style="16" customWidth="1"/>
    <col min="11527" max="11527" width="13.42578125" style="16" customWidth="1"/>
    <col min="11528" max="11528" width="13.42578125" style="16" bestFit="1" customWidth="1"/>
    <col min="11529" max="11529" width="14.5703125" style="16" customWidth="1"/>
    <col min="11530" max="11533" width="8.5703125" style="16" customWidth="1"/>
    <col min="11534" max="11534" width="16" style="16" customWidth="1"/>
    <col min="11535" max="11535" width="0" style="16" hidden="1" customWidth="1"/>
    <col min="11536" max="11536" width="15.42578125" style="16" customWidth="1"/>
    <col min="11537" max="11537" width="14.42578125" style="16" customWidth="1"/>
    <col min="11538" max="11776" width="5.42578125" style="16"/>
    <col min="11777" max="11777" width="65.42578125" style="16" bestFit="1" customWidth="1"/>
    <col min="11778" max="11778" width="12.42578125" style="16" customWidth="1"/>
    <col min="11779" max="11779" width="11.5703125" style="16" bestFit="1" customWidth="1"/>
    <col min="11780" max="11780" width="12.5703125" style="16" bestFit="1" customWidth="1"/>
    <col min="11781" max="11781" width="13.42578125" style="16" bestFit="1" customWidth="1"/>
    <col min="11782" max="11782" width="13.5703125" style="16" customWidth="1"/>
    <col min="11783" max="11783" width="13.42578125" style="16" customWidth="1"/>
    <col min="11784" max="11784" width="13.42578125" style="16" bestFit="1" customWidth="1"/>
    <col min="11785" max="11785" width="14.5703125" style="16" customWidth="1"/>
    <col min="11786" max="11789" width="8.5703125" style="16" customWidth="1"/>
    <col min="11790" max="11790" width="16" style="16" customWidth="1"/>
    <col min="11791" max="11791" width="0" style="16" hidden="1" customWidth="1"/>
    <col min="11792" max="11792" width="15.42578125" style="16" customWidth="1"/>
    <col min="11793" max="11793" width="14.42578125" style="16" customWidth="1"/>
    <col min="11794" max="12032" width="5.42578125" style="16"/>
    <col min="12033" max="12033" width="65.42578125" style="16" bestFit="1" customWidth="1"/>
    <col min="12034" max="12034" width="12.42578125" style="16" customWidth="1"/>
    <col min="12035" max="12035" width="11.5703125" style="16" bestFit="1" customWidth="1"/>
    <col min="12036" max="12036" width="12.5703125" style="16" bestFit="1" customWidth="1"/>
    <col min="12037" max="12037" width="13.42578125" style="16" bestFit="1" customWidth="1"/>
    <col min="12038" max="12038" width="13.5703125" style="16" customWidth="1"/>
    <col min="12039" max="12039" width="13.42578125" style="16" customWidth="1"/>
    <col min="12040" max="12040" width="13.42578125" style="16" bestFit="1" customWidth="1"/>
    <col min="12041" max="12041" width="14.5703125" style="16" customWidth="1"/>
    <col min="12042" max="12045" width="8.5703125" style="16" customWidth="1"/>
    <col min="12046" max="12046" width="16" style="16" customWidth="1"/>
    <col min="12047" max="12047" width="0" style="16" hidden="1" customWidth="1"/>
    <col min="12048" max="12048" width="15.42578125" style="16" customWidth="1"/>
    <col min="12049" max="12049" width="14.42578125" style="16" customWidth="1"/>
    <col min="12050" max="12288" width="5.42578125" style="16"/>
    <col min="12289" max="12289" width="65.42578125" style="16" bestFit="1" customWidth="1"/>
    <col min="12290" max="12290" width="12.42578125" style="16" customWidth="1"/>
    <col min="12291" max="12291" width="11.5703125" style="16" bestFit="1" customWidth="1"/>
    <col min="12292" max="12292" width="12.5703125" style="16" bestFit="1" customWidth="1"/>
    <col min="12293" max="12293" width="13.42578125" style="16" bestFit="1" customWidth="1"/>
    <col min="12294" max="12294" width="13.5703125" style="16" customWidth="1"/>
    <col min="12295" max="12295" width="13.42578125" style="16" customWidth="1"/>
    <col min="12296" max="12296" width="13.42578125" style="16" bestFit="1" customWidth="1"/>
    <col min="12297" max="12297" width="14.5703125" style="16" customWidth="1"/>
    <col min="12298" max="12301" width="8.5703125" style="16" customWidth="1"/>
    <col min="12302" max="12302" width="16" style="16" customWidth="1"/>
    <col min="12303" max="12303" width="0" style="16" hidden="1" customWidth="1"/>
    <col min="12304" max="12304" width="15.42578125" style="16" customWidth="1"/>
    <col min="12305" max="12305" width="14.42578125" style="16" customWidth="1"/>
    <col min="12306" max="12544" width="5.42578125" style="16"/>
    <col min="12545" max="12545" width="65.42578125" style="16" bestFit="1" customWidth="1"/>
    <col min="12546" max="12546" width="12.42578125" style="16" customWidth="1"/>
    <col min="12547" max="12547" width="11.5703125" style="16" bestFit="1" customWidth="1"/>
    <col min="12548" max="12548" width="12.5703125" style="16" bestFit="1" customWidth="1"/>
    <col min="12549" max="12549" width="13.42578125" style="16" bestFit="1" customWidth="1"/>
    <col min="12550" max="12550" width="13.5703125" style="16" customWidth="1"/>
    <col min="12551" max="12551" width="13.42578125" style="16" customWidth="1"/>
    <col min="12552" max="12552" width="13.42578125" style="16" bestFit="1" customWidth="1"/>
    <col min="12553" max="12553" width="14.5703125" style="16" customWidth="1"/>
    <col min="12554" max="12557" width="8.5703125" style="16" customWidth="1"/>
    <col min="12558" max="12558" width="16" style="16" customWidth="1"/>
    <col min="12559" max="12559" width="0" style="16" hidden="1" customWidth="1"/>
    <col min="12560" max="12560" width="15.42578125" style="16" customWidth="1"/>
    <col min="12561" max="12561" width="14.42578125" style="16" customWidth="1"/>
    <col min="12562" max="12800" width="5.42578125" style="16"/>
    <col min="12801" max="12801" width="65.42578125" style="16" bestFit="1" customWidth="1"/>
    <col min="12802" max="12802" width="12.42578125" style="16" customWidth="1"/>
    <col min="12803" max="12803" width="11.5703125" style="16" bestFit="1" customWidth="1"/>
    <col min="12804" max="12804" width="12.5703125" style="16" bestFit="1" customWidth="1"/>
    <col min="12805" max="12805" width="13.42578125" style="16" bestFit="1" customWidth="1"/>
    <col min="12806" max="12806" width="13.5703125" style="16" customWidth="1"/>
    <col min="12807" max="12807" width="13.42578125" style="16" customWidth="1"/>
    <col min="12808" max="12808" width="13.42578125" style="16" bestFit="1" customWidth="1"/>
    <col min="12809" max="12809" width="14.5703125" style="16" customWidth="1"/>
    <col min="12810" max="12813" width="8.5703125" style="16" customWidth="1"/>
    <col min="12814" max="12814" width="16" style="16" customWidth="1"/>
    <col min="12815" max="12815" width="0" style="16" hidden="1" customWidth="1"/>
    <col min="12816" max="12816" width="15.42578125" style="16" customWidth="1"/>
    <col min="12817" max="12817" width="14.42578125" style="16" customWidth="1"/>
    <col min="12818" max="13056" width="5.42578125" style="16"/>
    <col min="13057" max="13057" width="65.42578125" style="16" bestFit="1" customWidth="1"/>
    <col min="13058" max="13058" width="12.42578125" style="16" customWidth="1"/>
    <col min="13059" max="13059" width="11.5703125" style="16" bestFit="1" customWidth="1"/>
    <col min="13060" max="13060" width="12.5703125" style="16" bestFit="1" customWidth="1"/>
    <col min="13061" max="13061" width="13.42578125" style="16" bestFit="1" customWidth="1"/>
    <col min="13062" max="13062" width="13.5703125" style="16" customWidth="1"/>
    <col min="13063" max="13063" width="13.42578125" style="16" customWidth="1"/>
    <col min="13064" max="13064" width="13.42578125" style="16" bestFit="1" customWidth="1"/>
    <col min="13065" max="13065" width="14.5703125" style="16" customWidth="1"/>
    <col min="13066" max="13069" width="8.5703125" style="16" customWidth="1"/>
    <col min="13070" max="13070" width="16" style="16" customWidth="1"/>
    <col min="13071" max="13071" width="0" style="16" hidden="1" customWidth="1"/>
    <col min="13072" max="13072" width="15.42578125" style="16" customWidth="1"/>
    <col min="13073" max="13073" width="14.42578125" style="16" customWidth="1"/>
    <col min="13074" max="13312" width="5.42578125" style="16"/>
    <col min="13313" max="13313" width="65.42578125" style="16" bestFit="1" customWidth="1"/>
    <col min="13314" max="13314" width="12.42578125" style="16" customWidth="1"/>
    <col min="13315" max="13315" width="11.5703125" style="16" bestFit="1" customWidth="1"/>
    <col min="13316" max="13316" width="12.5703125" style="16" bestFit="1" customWidth="1"/>
    <col min="13317" max="13317" width="13.42578125" style="16" bestFit="1" customWidth="1"/>
    <col min="13318" max="13318" width="13.5703125" style="16" customWidth="1"/>
    <col min="13319" max="13319" width="13.42578125" style="16" customWidth="1"/>
    <col min="13320" max="13320" width="13.42578125" style="16" bestFit="1" customWidth="1"/>
    <col min="13321" max="13321" width="14.5703125" style="16" customWidth="1"/>
    <col min="13322" max="13325" width="8.5703125" style="16" customWidth="1"/>
    <col min="13326" max="13326" width="16" style="16" customWidth="1"/>
    <col min="13327" max="13327" width="0" style="16" hidden="1" customWidth="1"/>
    <col min="13328" max="13328" width="15.42578125" style="16" customWidth="1"/>
    <col min="13329" max="13329" width="14.42578125" style="16" customWidth="1"/>
    <col min="13330" max="13568" width="5.42578125" style="16"/>
    <col min="13569" max="13569" width="65.42578125" style="16" bestFit="1" customWidth="1"/>
    <col min="13570" max="13570" width="12.42578125" style="16" customWidth="1"/>
    <col min="13571" max="13571" width="11.5703125" style="16" bestFit="1" customWidth="1"/>
    <col min="13572" max="13572" width="12.5703125" style="16" bestFit="1" customWidth="1"/>
    <col min="13573" max="13573" width="13.42578125" style="16" bestFit="1" customWidth="1"/>
    <col min="13574" max="13574" width="13.5703125" style="16" customWidth="1"/>
    <col min="13575" max="13575" width="13.42578125" style="16" customWidth="1"/>
    <col min="13576" max="13576" width="13.42578125" style="16" bestFit="1" customWidth="1"/>
    <col min="13577" max="13577" width="14.5703125" style="16" customWidth="1"/>
    <col min="13578" max="13581" width="8.5703125" style="16" customWidth="1"/>
    <col min="13582" max="13582" width="16" style="16" customWidth="1"/>
    <col min="13583" max="13583" width="0" style="16" hidden="1" customWidth="1"/>
    <col min="13584" max="13584" width="15.42578125" style="16" customWidth="1"/>
    <col min="13585" max="13585" width="14.42578125" style="16" customWidth="1"/>
    <col min="13586" max="13824" width="5.42578125" style="16"/>
    <col min="13825" max="13825" width="65.42578125" style="16" bestFit="1" customWidth="1"/>
    <col min="13826" max="13826" width="12.42578125" style="16" customWidth="1"/>
    <col min="13827" max="13827" width="11.5703125" style="16" bestFit="1" customWidth="1"/>
    <col min="13828" max="13828" width="12.5703125" style="16" bestFit="1" customWidth="1"/>
    <col min="13829" max="13829" width="13.42578125" style="16" bestFit="1" customWidth="1"/>
    <col min="13830" max="13830" width="13.5703125" style="16" customWidth="1"/>
    <col min="13831" max="13831" width="13.42578125" style="16" customWidth="1"/>
    <col min="13832" max="13832" width="13.42578125" style="16" bestFit="1" customWidth="1"/>
    <col min="13833" max="13833" width="14.5703125" style="16" customWidth="1"/>
    <col min="13834" max="13837" width="8.5703125" style="16" customWidth="1"/>
    <col min="13838" max="13838" width="16" style="16" customWidth="1"/>
    <col min="13839" max="13839" width="0" style="16" hidden="1" customWidth="1"/>
    <col min="13840" max="13840" width="15.42578125" style="16" customWidth="1"/>
    <col min="13841" max="13841" width="14.42578125" style="16" customWidth="1"/>
    <col min="13842" max="14080" width="5.42578125" style="16"/>
    <col min="14081" max="14081" width="65.42578125" style="16" bestFit="1" customWidth="1"/>
    <col min="14082" max="14082" width="12.42578125" style="16" customWidth="1"/>
    <col min="14083" max="14083" width="11.5703125" style="16" bestFit="1" customWidth="1"/>
    <col min="14084" max="14084" width="12.5703125" style="16" bestFit="1" customWidth="1"/>
    <col min="14085" max="14085" width="13.42578125" style="16" bestFit="1" customWidth="1"/>
    <col min="14086" max="14086" width="13.5703125" style="16" customWidth="1"/>
    <col min="14087" max="14087" width="13.42578125" style="16" customWidth="1"/>
    <col min="14088" max="14088" width="13.42578125" style="16" bestFit="1" customWidth="1"/>
    <col min="14089" max="14089" width="14.5703125" style="16" customWidth="1"/>
    <col min="14090" max="14093" width="8.5703125" style="16" customWidth="1"/>
    <col min="14094" max="14094" width="16" style="16" customWidth="1"/>
    <col min="14095" max="14095" width="0" style="16" hidden="1" customWidth="1"/>
    <col min="14096" max="14096" width="15.42578125" style="16" customWidth="1"/>
    <col min="14097" max="14097" width="14.42578125" style="16" customWidth="1"/>
    <col min="14098" max="14336" width="5.42578125" style="16"/>
    <col min="14337" max="14337" width="65.42578125" style="16" bestFit="1" customWidth="1"/>
    <col min="14338" max="14338" width="12.42578125" style="16" customWidth="1"/>
    <col min="14339" max="14339" width="11.5703125" style="16" bestFit="1" customWidth="1"/>
    <col min="14340" max="14340" width="12.5703125" style="16" bestFit="1" customWidth="1"/>
    <col min="14341" max="14341" width="13.42578125" style="16" bestFit="1" customWidth="1"/>
    <col min="14342" max="14342" width="13.5703125" style="16" customWidth="1"/>
    <col min="14343" max="14343" width="13.42578125" style="16" customWidth="1"/>
    <col min="14344" max="14344" width="13.42578125" style="16" bestFit="1" customWidth="1"/>
    <col min="14345" max="14345" width="14.5703125" style="16" customWidth="1"/>
    <col min="14346" max="14349" width="8.5703125" style="16" customWidth="1"/>
    <col min="14350" max="14350" width="16" style="16" customWidth="1"/>
    <col min="14351" max="14351" width="0" style="16" hidden="1" customWidth="1"/>
    <col min="14352" max="14352" width="15.42578125" style="16" customWidth="1"/>
    <col min="14353" max="14353" width="14.42578125" style="16" customWidth="1"/>
    <col min="14354" max="14592" width="5.42578125" style="16"/>
    <col min="14593" max="14593" width="65.42578125" style="16" bestFit="1" customWidth="1"/>
    <col min="14594" max="14594" width="12.42578125" style="16" customWidth="1"/>
    <col min="14595" max="14595" width="11.5703125" style="16" bestFit="1" customWidth="1"/>
    <col min="14596" max="14596" width="12.5703125" style="16" bestFit="1" customWidth="1"/>
    <col min="14597" max="14597" width="13.42578125" style="16" bestFit="1" customWidth="1"/>
    <col min="14598" max="14598" width="13.5703125" style="16" customWidth="1"/>
    <col min="14599" max="14599" width="13.42578125" style="16" customWidth="1"/>
    <col min="14600" max="14600" width="13.42578125" style="16" bestFit="1" customWidth="1"/>
    <col min="14601" max="14601" width="14.5703125" style="16" customWidth="1"/>
    <col min="14602" max="14605" width="8.5703125" style="16" customWidth="1"/>
    <col min="14606" max="14606" width="16" style="16" customWidth="1"/>
    <col min="14607" max="14607" width="0" style="16" hidden="1" customWidth="1"/>
    <col min="14608" max="14608" width="15.42578125" style="16" customWidth="1"/>
    <col min="14609" max="14609" width="14.42578125" style="16" customWidth="1"/>
    <col min="14610" max="14848" width="5.42578125" style="16"/>
    <col min="14849" max="14849" width="65.42578125" style="16" bestFit="1" customWidth="1"/>
    <col min="14850" max="14850" width="12.42578125" style="16" customWidth="1"/>
    <col min="14851" max="14851" width="11.5703125" style="16" bestFit="1" customWidth="1"/>
    <col min="14852" max="14852" width="12.5703125" style="16" bestFit="1" customWidth="1"/>
    <col min="14853" max="14853" width="13.42578125" style="16" bestFit="1" customWidth="1"/>
    <col min="14854" max="14854" width="13.5703125" style="16" customWidth="1"/>
    <col min="14855" max="14855" width="13.42578125" style="16" customWidth="1"/>
    <col min="14856" max="14856" width="13.42578125" style="16" bestFit="1" customWidth="1"/>
    <col min="14857" max="14857" width="14.5703125" style="16" customWidth="1"/>
    <col min="14858" max="14861" width="8.5703125" style="16" customWidth="1"/>
    <col min="14862" max="14862" width="16" style="16" customWidth="1"/>
    <col min="14863" max="14863" width="0" style="16" hidden="1" customWidth="1"/>
    <col min="14864" max="14864" width="15.42578125" style="16" customWidth="1"/>
    <col min="14865" max="14865" width="14.42578125" style="16" customWidth="1"/>
    <col min="14866" max="15104" width="5.42578125" style="16"/>
    <col min="15105" max="15105" width="65.42578125" style="16" bestFit="1" customWidth="1"/>
    <col min="15106" max="15106" width="12.42578125" style="16" customWidth="1"/>
    <col min="15107" max="15107" width="11.5703125" style="16" bestFit="1" customWidth="1"/>
    <col min="15108" max="15108" width="12.5703125" style="16" bestFit="1" customWidth="1"/>
    <col min="15109" max="15109" width="13.42578125" style="16" bestFit="1" customWidth="1"/>
    <col min="15110" max="15110" width="13.5703125" style="16" customWidth="1"/>
    <col min="15111" max="15111" width="13.42578125" style="16" customWidth="1"/>
    <col min="15112" max="15112" width="13.42578125" style="16" bestFit="1" customWidth="1"/>
    <col min="15113" max="15113" width="14.5703125" style="16" customWidth="1"/>
    <col min="15114" max="15117" width="8.5703125" style="16" customWidth="1"/>
    <col min="15118" max="15118" width="16" style="16" customWidth="1"/>
    <col min="15119" max="15119" width="0" style="16" hidden="1" customWidth="1"/>
    <col min="15120" max="15120" width="15.42578125" style="16" customWidth="1"/>
    <col min="15121" max="15121" width="14.42578125" style="16" customWidth="1"/>
    <col min="15122" max="15360" width="5.42578125" style="16"/>
    <col min="15361" max="15361" width="65.42578125" style="16" bestFit="1" customWidth="1"/>
    <col min="15362" max="15362" width="12.42578125" style="16" customWidth="1"/>
    <col min="15363" max="15363" width="11.5703125" style="16" bestFit="1" customWidth="1"/>
    <col min="15364" max="15364" width="12.5703125" style="16" bestFit="1" customWidth="1"/>
    <col min="15365" max="15365" width="13.42578125" style="16" bestFit="1" customWidth="1"/>
    <col min="15366" max="15366" width="13.5703125" style="16" customWidth="1"/>
    <col min="15367" max="15367" width="13.42578125" style="16" customWidth="1"/>
    <col min="15368" max="15368" width="13.42578125" style="16" bestFit="1" customWidth="1"/>
    <col min="15369" max="15369" width="14.5703125" style="16" customWidth="1"/>
    <col min="15370" max="15373" width="8.5703125" style="16" customWidth="1"/>
    <col min="15374" max="15374" width="16" style="16" customWidth="1"/>
    <col min="15375" max="15375" width="0" style="16" hidden="1" customWidth="1"/>
    <col min="15376" max="15376" width="15.42578125" style="16" customWidth="1"/>
    <col min="15377" max="15377" width="14.42578125" style="16" customWidth="1"/>
    <col min="15378" max="15616" width="5.42578125" style="16"/>
    <col min="15617" max="15617" width="65.42578125" style="16" bestFit="1" customWidth="1"/>
    <col min="15618" max="15618" width="12.42578125" style="16" customWidth="1"/>
    <col min="15619" max="15619" width="11.5703125" style="16" bestFit="1" customWidth="1"/>
    <col min="15620" max="15620" width="12.5703125" style="16" bestFit="1" customWidth="1"/>
    <col min="15621" max="15621" width="13.42578125" style="16" bestFit="1" customWidth="1"/>
    <col min="15622" max="15622" width="13.5703125" style="16" customWidth="1"/>
    <col min="15623" max="15623" width="13.42578125" style="16" customWidth="1"/>
    <col min="15624" max="15624" width="13.42578125" style="16" bestFit="1" customWidth="1"/>
    <col min="15625" max="15625" width="14.5703125" style="16" customWidth="1"/>
    <col min="15626" max="15629" width="8.5703125" style="16" customWidth="1"/>
    <col min="15630" max="15630" width="16" style="16" customWidth="1"/>
    <col min="15631" max="15631" width="0" style="16" hidden="1" customWidth="1"/>
    <col min="15632" max="15632" width="15.42578125" style="16" customWidth="1"/>
    <col min="15633" max="15633" width="14.42578125" style="16" customWidth="1"/>
    <col min="15634" max="15872" width="5.42578125" style="16"/>
    <col min="15873" max="15873" width="65.42578125" style="16" bestFit="1" customWidth="1"/>
    <col min="15874" max="15874" width="12.42578125" style="16" customWidth="1"/>
    <col min="15875" max="15875" width="11.5703125" style="16" bestFit="1" customWidth="1"/>
    <col min="15876" max="15876" width="12.5703125" style="16" bestFit="1" customWidth="1"/>
    <col min="15877" max="15877" width="13.42578125" style="16" bestFit="1" customWidth="1"/>
    <col min="15878" max="15878" width="13.5703125" style="16" customWidth="1"/>
    <col min="15879" max="15879" width="13.42578125" style="16" customWidth="1"/>
    <col min="15880" max="15880" width="13.42578125" style="16" bestFit="1" customWidth="1"/>
    <col min="15881" max="15881" width="14.5703125" style="16" customWidth="1"/>
    <col min="15882" max="15885" width="8.5703125" style="16" customWidth="1"/>
    <col min="15886" max="15886" width="16" style="16" customWidth="1"/>
    <col min="15887" max="15887" width="0" style="16" hidden="1" customWidth="1"/>
    <col min="15888" max="15888" width="15.42578125" style="16" customWidth="1"/>
    <col min="15889" max="15889" width="14.42578125" style="16" customWidth="1"/>
    <col min="15890" max="16128" width="5.42578125" style="16"/>
    <col min="16129" max="16129" width="65.42578125" style="16" bestFit="1" customWidth="1"/>
    <col min="16130" max="16130" width="12.42578125" style="16" customWidth="1"/>
    <col min="16131" max="16131" width="11.5703125" style="16" bestFit="1" customWidth="1"/>
    <col min="16132" max="16132" width="12.5703125" style="16" bestFit="1" customWidth="1"/>
    <col min="16133" max="16133" width="13.42578125" style="16" bestFit="1" customWidth="1"/>
    <col min="16134" max="16134" width="13.5703125" style="16" customWidth="1"/>
    <col min="16135" max="16135" width="13.42578125" style="16" customWidth="1"/>
    <col min="16136" max="16136" width="13.42578125" style="16" bestFit="1" customWidth="1"/>
    <col min="16137" max="16137" width="14.5703125" style="16" customWidth="1"/>
    <col min="16138" max="16141" width="8.5703125" style="16" customWidth="1"/>
    <col min="16142" max="16142" width="16" style="16" customWidth="1"/>
    <col min="16143" max="16143" width="0" style="16" hidden="1" customWidth="1"/>
    <col min="16144" max="16144" width="15.42578125" style="16" customWidth="1"/>
    <col min="16145" max="16145" width="14.42578125" style="16" customWidth="1"/>
    <col min="16146" max="16384" width="5.42578125" style="16"/>
  </cols>
  <sheetData>
    <row r="1" spans="1:17" ht="18" customHeight="1">
      <c r="A1" s="404" t="s">
        <v>273</v>
      </c>
      <c r="B1" s="737" t="s">
        <v>274</v>
      </c>
      <c r="C1" s="738"/>
      <c r="D1" s="738"/>
      <c r="E1" s="738"/>
      <c r="F1" s="738"/>
      <c r="G1" s="738"/>
      <c r="H1" s="738"/>
      <c r="I1" s="738"/>
      <c r="J1" s="738"/>
      <c r="K1" s="738"/>
      <c r="L1" s="738"/>
      <c r="M1" s="739"/>
      <c r="N1" s="740" t="s">
        <v>275</v>
      </c>
      <c r="O1" s="740" t="s">
        <v>276</v>
      </c>
      <c r="P1" s="742" t="s">
        <v>277</v>
      </c>
      <c r="Q1" s="742" t="s">
        <v>278</v>
      </c>
    </row>
    <row r="2" spans="1:17" ht="51" customHeight="1">
      <c r="A2" s="29"/>
      <c r="B2" s="483" t="s">
        <v>5</v>
      </c>
      <c r="C2" s="405" t="s">
        <v>6</v>
      </c>
      <c r="D2" s="405" t="s">
        <v>7</v>
      </c>
      <c r="E2" s="405" t="s">
        <v>8</v>
      </c>
      <c r="F2" s="405" t="s">
        <v>9</v>
      </c>
      <c r="G2" s="405" t="s">
        <v>10</v>
      </c>
      <c r="H2" s="406" t="s">
        <v>39</v>
      </c>
      <c r="I2" s="405" t="s">
        <v>40</v>
      </c>
      <c r="J2" s="405" t="s">
        <v>41</v>
      </c>
      <c r="K2" s="405" t="s">
        <v>42</v>
      </c>
      <c r="L2" s="405" t="s">
        <v>43</v>
      </c>
      <c r="M2" s="483" t="s">
        <v>44</v>
      </c>
      <c r="N2" s="741"/>
      <c r="O2" s="741" t="s">
        <v>279</v>
      </c>
      <c r="P2" s="743"/>
      <c r="Q2" s="743"/>
    </row>
    <row r="3" spans="1:17" ht="15.75">
      <c r="A3" s="407" t="s">
        <v>280</v>
      </c>
      <c r="B3" s="593"/>
      <c r="C3" s="408"/>
      <c r="D3" s="408"/>
      <c r="E3" s="408"/>
      <c r="F3" s="408"/>
      <c r="G3" s="408"/>
      <c r="H3" s="408"/>
      <c r="I3" s="408"/>
      <c r="J3" s="408"/>
      <c r="K3" s="408"/>
      <c r="L3" s="408"/>
      <c r="M3" s="408"/>
      <c r="N3" s="484"/>
      <c r="O3" s="484"/>
      <c r="P3" s="484"/>
      <c r="Q3" s="484"/>
    </row>
    <row r="4" spans="1:17">
      <c r="A4" s="570" t="s">
        <v>281</v>
      </c>
      <c r="B4" s="594">
        <v>0</v>
      </c>
      <c r="C4" s="571">
        <v>0</v>
      </c>
      <c r="D4" s="571">
        <v>0</v>
      </c>
      <c r="E4" s="571">
        <v>0</v>
      </c>
      <c r="F4" s="571">
        <v>0</v>
      </c>
      <c r="G4" s="571">
        <v>0</v>
      </c>
      <c r="H4" s="571">
        <v>0</v>
      </c>
      <c r="I4" s="571">
        <v>0</v>
      </c>
      <c r="J4" s="571">
        <v>0</v>
      </c>
      <c r="K4" s="571">
        <v>0</v>
      </c>
      <c r="L4" s="571">
        <v>0</v>
      </c>
      <c r="M4" s="571">
        <v>0</v>
      </c>
      <c r="N4" s="325">
        <v>0</v>
      </c>
      <c r="O4" s="325">
        <v>0</v>
      </c>
      <c r="P4" s="326"/>
      <c r="Q4" s="326"/>
    </row>
    <row r="5" spans="1:17">
      <c r="A5" s="570" t="s">
        <v>282</v>
      </c>
      <c r="B5" s="594">
        <v>0</v>
      </c>
      <c r="C5" s="571">
        <v>0</v>
      </c>
      <c r="D5" s="571">
        <v>0</v>
      </c>
      <c r="E5" s="571">
        <v>0</v>
      </c>
      <c r="F5" s="571">
        <v>0</v>
      </c>
      <c r="G5" s="571">
        <v>0</v>
      </c>
      <c r="H5" s="571">
        <v>0</v>
      </c>
      <c r="I5" s="571">
        <v>0</v>
      </c>
      <c r="J5" s="571">
        <v>0</v>
      </c>
      <c r="K5" s="571">
        <v>0</v>
      </c>
      <c r="L5" s="571">
        <v>0</v>
      </c>
      <c r="M5" s="571">
        <v>0</v>
      </c>
      <c r="N5" s="325">
        <v>0</v>
      </c>
      <c r="O5" s="325">
        <v>0</v>
      </c>
      <c r="P5" s="326"/>
      <c r="Q5" s="326"/>
    </row>
    <row r="6" spans="1:17" ht="15.75">
      <c r="A6" s="409" t="s">
        <v>283</v>
      </c>
      <c r="B6" s="485">
        <v>0</v>
      </c>
      <c r="C6" s="410">
        <v>0</v>
      </c>
      <c r="D6" s="410">
        <v>0</v>
      </c>
      <c r="E6" s="410">
        <v>0</v>
      </c>
      <c r="F6" s="410">
        <v>0</v>
      </c>
      <c r="G6" s="410">
        <v>0</v>
      </c>
      <c r="H6" s="410">
        <v>0</v>
      </c>
      <c r="I6" s="410">
        <v>0</v>
      </c>
      <c r="J6" s="410">
        <v>0</v>
      </c>
      <c r="K6" s="410">
        <v>0</v>
      </c>
      <c r="L6" s="410">
        <v>0</v>
      </c>
      <c r="M6" s="410">
        <v>0</v>
      </c>
      <c r="N6" s="485">
        <v>0</v>
      </c>
      <c r="O6" s="485">
        <v>0</v>
      </c>
      <c r="P6" s="486"/>
      <c r="Q6" s="540"/>
    </row>
    <row r="7" spans="1:17" ht="8.25" customHeight="1">
      <c r="A7" s="572"/>
      <c r="B7" s="595"/>
      <c r="C7" s="572"/>
      <c r="D7" s="572"/>
      <c r="E7" s="572"/>
      <c r="F7" s="572"/>
      <c r="G7" s="572"/>
      <c r="H7" s="572"/>
      <c r="I7" s="572"/>
      <c r="J7" s="572"/>
      <c r="K7" s="572"/>
      <c r="L7" s="572"/>
      <c r="M7" s="572"/>
      <c r="N7" s="327"/>
      <c r="O7" s="327"/>
      <c r="P7" s="326"/>
      <c r="Q7" s="326"/>
    </row>
    <row r="8" spans="1:17" ht="18">
      <c r="A8" s="573" t="s">
        <v>284</v>
      </c>
      <c r="B8" s="596"/>
      <c r="C8" s="572"/>
      <c r="D8" s="572"/>
      <c r="E8" s="572"/>
      <c r="F8" s="572"/>
      <c r="G8" s="572"/>
      <c r="H8" s="572"/>
      <c r="I8" s="572"/>
      <c r="J8" s="572"/>
      <c r="K8" s="572"/>
      <c r="L8" s="572"/>
      <c r="M8" s="572"/>
      <c r="N8" s="327"/>
      <c r="O8" s="327"/>
      <c r="P8" s="326"/>
      <c r="Q8" s="326"/>
    </row>
    <row r="9" spans="1:17">
      <c r="A9" s="592" t="s">
        <v>285</v>
      </c>
      <c r="B9" s="597"/>
      <c r="C9" s="574"/>
      <c r="D9" s="574"/>
      <c r="E9" s="574"/>
      <c r="F9" s="574"/>
      <c r="G9" s="574"/>
      <c r="H9" s="574"/>
      <c r="I9" s="574"/>
      <c r="J9" s="574"/>
      <c r="K9" s="574"/>
      <c r="L9" s="574"/>
      <c r="M9" s="574"/>
      <c r="N9" s="329"/>
      <c r="O9" s="329"/>
      <c r="P9" s="330">
        <v>2650000</v>
      </c>
      <c r="Q9" s="330"/>
    </row>
    <row r="10" spans="1:17">
      <c r="A10" s="575"/>
      <c r="B10" s="595"/>
      <c r="C10" s="572"/>
      <c r="D10" s="572"/>
      <c r="E10" s="572"/>
      <c r="F10" s="572"/>
      <c r="G10" s="572"/>
      <c r="H10" s="572"/>
      <c r="I10" s="572"/>
      <c r="J10" s="572"/>
      <c r="K10" s="572"/>
      <c r="L10" s="572"/>
      <c r="M10" s="572"/>
      <c r="N10" s="327"/>
      <c r="O10" s="327"/>
      <c r="P10" s="326"/>
      <c r="Q10" s="326"/>
    </row>
    <row r="11" spans="1:17">
      <c r="A11" s="20" t="s">
        <v>286</v>
      </c>
      <c r="B11" s="596"/>
      <c r="C11" s="227"/>
      <c r="D11" s="227"/>
      <c r="E11" s="227"/>
      <c r="F11" s="227"/>
      <c r="G11" s="227"/>
      <c r="H11" s="227"/>
      <c r="I11" s="227"/>
      <c r="J11" s="227"/>
      <c r="K11" s="227"/>
      <c r="L11" s="227"/>
      <c r="M11" s="227"/>
      <c r="N11" s="210"/>
      <c r="O11" s="210"/>
      <c r="P11" s="65"/>
      <c r="Q11" s="326"/>
    </row>
    <row r="12" spans="1:17">
      <c r="A12" s="570" t="s">
        <v>287</v>
      </c>
      <c r="B12" s="533"/>
      <c r="C12" s="268"/>
      <c r="D12" s="576"/>
      <c r="E12" s="576"/>
      <c r="F12" s="576"/>
      <c r="G12" s="576"/>
      <c r="H12" s="576"/>
      <c r="I12" s="576"/>
      <c r="J12" s="576" t="s">
        <v>19</v>
      </c>
      <c r="K12" s="576"/>
      <c r="L12" s="576" t="s">
        <v>19</v>
      </c>
      <c r="M12" s="576"/>
      <c r="N12" s="331" t="s">
        <v>19</v>
      </c>
      <c r="O12" s="331"/>
      <c r="P12" s="538"/>
      <c r="Q12" s="539"/>
    </row>
    <row r="13" spans="1:17">
      <c r="A13" s="570" t="s">
        <v>288</v>
      </c>
      <c r="B13" s="332">
        <v>0</v>
      </c>
      <c r="C13" s="531">
        <v>0</v>
      </c>
      <c r="D13" s="328">
        <v>0</v>
      </c>
      <c r="E13" s="328">
        <v>0</v>
      </c>
      <c r="F13" s="328">
        <v>0</v>
      </c>
      <c r="G13" s="328">
        <v>0</v>
      </c>
      <c r="H13" s="328">
        <v>0</v>
      </c>
      <c r="I13" s="328">
        <v>0</v>
      </c>
      <c r="J13" s="328"/>
      <c r="K13" s="328">
        <v>0</v>
      </c>
      <c r="L13" s="328">
        <v>0</v>
      </c>
      <c r="M13" s="328">
        <v>0</v>
      </c>
      <c r="N13" s="324">
        <f t="shared" ref="N13" si="0">SUM(B13:M13)</f>
        <v>0</v>
      </c>
      <c r="O13" s="324">
        <f>N13</f>
        <v>0</v>
      </c>
      <c r="P13" s="748" t="s">
        <v>1</v>
      </c>
      <c r="Q13" s="744" t="s">
        <v>1</v>
      </c>
    </row>
    <row r="14" spans="1:17">
      <c r="A14" s="577" t="s">
        <v>289</v>
      </c>
      <c r="B14" s="333"/>
      <c r="C14" s="268"/>
      <c r="D14" s="576"/>
      <c r="E14" s="576"/>
      <c r="F14" s="576"/>
      <c r="G14" s="576"/>
      <c r="H14" s="576"/>
      <c r="I14" s="576"/>
      <c r="J14" s="576" t="s">
        <v>19</v>
      </c>
      <c r="K14" s="576"/>
      <c r="L14" s="576" t="s">
        <v>19</v>
      </c>
      <c r="M14" s="576"/>
      <c r="N14" s="331" t="s">
        <v>19</v>
      </c>
      <c r="O14" s="331"/>
      <c r="P14" s="744"/>
      <c r="Q14" s="744"/>
    </row>
    <row r="15" spans="1:17">
      <c r="A15" s="577" t="s">
        <v>290</v>
      </c>
      <c r="B15" s="332">
        <v>0</v>
      </c>
      <c r="C15" s="531">
        <v>0</v>
      </c>
      <c r="D15" s="328">
        <v>0</v>
      </c>
      <c r="E15" s="328">
        <v>0</v>
      </c>
      <c r="F15" s="328">
        <v>0</v>
      </c>
      <c r="G15" s="328">
        <v>0</v>
      </c>
      <c r="H15" s="328">
        <v>0</v>
      </c>
      <c r="I15" s="328">
        <v>0</v>
      </c>
      <c r="J15" s="328">
        <v>0</v>
      </c>
      <c r="K15" s="328">
        <v>0</v>
      </c>
      <c r="L15" s="328">
        <v>0</v>
      </c>
      <c r="M15" s="328">
        <v>0</v>
      </c>
      <c r="N15" s="332">
        <f>SUM(B15:M15)</f>
        <v>0</v>
      </c>
      <c r="O15" s="324">
        <f>N15</f>
        <v>0</v>
      </c>
      <c r="P15" s="744"/>
      <c r="Q15" s="744"/>
    </row>
    <row r="16" spans="1:17">
      <c r="A16" s="577" t="s">
        <v>291</v>
      </c>
      <c r="B16" s="333"/>
      <c r="C16" s="268"/>
      <c r="D16" s="576"/>
      <c r="E16" s="576"/>
      <c r="F16" s="576"/>
      <c r="G16" s="576"/>
      <c r="H16" s="576"/>
      <c r="I16" s="576"/>
      <c r="J16" s="576" t="s">
        <v>19</v>
      </c>
      <c r="K16" s="576"/>
      <c r="L16" s="576" t="s">
        <v>19</v>
      </c>
      <c r="M16" s="576"/>
      <c r="N16" s="331" t="s">
        <v>19</v>
      </c>
      <c r="O16" s="331"/>
      <c r="P16" s="744"/>
      <c r="Q16" s="744"/>
    </row>
    <row r="17" spans="1:17">
      <c r="A17" s="577" t="s">
        <v>227</v>
      </c>
      <c r="B17" s="332">
        <v>0</v>
      </c>
      <c r="C17" s="531">
        <v>0</v>
      </c>
      <c r="D17" s="328">
        <v>0</v>
      </c>
      <c r="E17" s="328">
        <v>0</v>
      </c>
      <c r="F17" s="328">
        <v>0</v>
      </c>
      <c r="G17" s="328">
        <v>0</v>
      </c>
      <c r="H17" s="328">
        <v>0</v>
      </c>
      <c r="I17" s="328">
        <v>0</v>
      </c>
      <c r="J17" s="328">
        <v>0</v>
      </c>
      <c r="K17" s="328">
        <v>0</v>
      </c>
      <c r="L17" s="328">
        <v>0</v>
      </c>
      <c r="M17" s="328">
        <v>0</v>
      </c>
      <c r="N17" s="332">
        <f>SUM(B17:M17)</f>
        <v>0</v>
      </c>
      <c r="O17" s="324">
        <f>N17</f>
        <v>0</v>
      </c>
      <c r="P17" s="744"/>
      <c r="Q17" s="744"/>
    </row>
    <row r="18" spans="1:17">
      <c r="A18" s="577" t="s">
        <v>292</v>
      </c>
      <c r="B18" s="333"/>
      <c r="C18" s="268"/>
      <c r="D18" s="576"/>
      <c r="E18" s="576"/>
      <c r="F18" s="576"/>
      <c r="G18" s="576"/>
      <c r="H18" s="576"/>
      <c r="I18" s="576"/>
      <c r="J18" s="576" t="s">
        <v>19</v>
      </c>
      <c r="K18" s="576"/>
      <c r="L18" s="576" t="s">
        <v>19</v>
      </c>
      <c r="M18" s="576"/>
      <c r="N18" s="331" t="s">
        <v>19</v>
      </c>
      <c r="O18" s="334"/>
      <c r="P18" s="744"/>
      <c r="Q18" s="744"/>
    </row>
    <row r="19" spans="1:17">
      <c r="A19" s="577" t="s">
        <v>293</v>
      </c>
      <c r="B19" s="333"/>
      <c r="C19" s="268"/>
      <c r="D19" s="576"/>
      <c r="E19" s="576"/>
      <c r="F19" s="333"/>
      <c r="G19" s="576"/>
      <c r="H19" s="576"/>
      <c r="I19" s="576"/>
      <c r="J19" s="576" t="s">
        <v>19</v>
      </c>
      <c r="K19" s="576"/>
      <c r="L19" s="576" t="s">
        <v>19</v>
      </c>
      <c r="M19" s="576"/>
      <c r="N19" s="331" t="s">
        <v>19</v>
      </c>
      <c r="O19" s="334"/>
      <c r="P19" s="744"/>
      <c r="Q19" s="744"/>
    </row>
    <row r="20" spans="1:17">
      <c r="A20" s="577" t="s">
        <v>294</v>
      </c>
      <c r="B20" s="332">
        <v>7803</v>
      </c>
      <c r="C20" s="531">
        <v>19497.059999999998</v>
      </c>
      <c r="D20" s="332">
        <v>20070.724000000002</v>
      </c>
      <c r="E20" s="332">
        <v>30668</v>
      </c>
      <c r="F20" s="332">
        <v>19562.059999999998</v>
      </c>
      <c r="G20" s="332">
        <v>17301.304000000004</v>
      </c>
      <c r="H20" s="624">
        <v>20073.895999999997</v>
      </c>
      <c r="I20" s="332">
        <v>14767.136</v>
      </c>
      <c r="J20" s="332">
        <v>27142.624</v>
      </c>
      <c r="K20" s="19">
        <v>13312.063999999998</v>
      </c>
      <c r="L20" s="332">
        <v>19214.184000000005</v>
      </c>
      <c r="M20" s="328">
        <v>0</v>
      </c>
      <c r="N20" s="332">
        <f t="shared" ref="N20" si="1">SUM(B20:M20)</f>
        <v>209412.05200000003</v>
      </c>
      <c r="O20" s="324">
        <f>N20</f>
        <v>209412.05200000003</v>
      </c>
      <c r="P20" s="744"/>
      <c r="Q20" s="744"/>
    </row>
    <row r="21" spans="1:17" s="30" customFormat="1">
      <c r="A21" s="570" t="s">
        <v>295</v>
      </c>
      <c r="B21" s="333"/>
      <c r="C21" s="268"/>
      <c r="D21" s="576"/>
      <c r="E21" s="576"/>
      <c r="F21" s="333"/>
      <c r="G21" s="576"/>
      <c r="H21" s="576"/>
      <c r="I21" s="576"/>
      <c r="J21" s="333" t="s">
        <v>19</v>
      </c>
      <c r="K21" s="576"/>
      <c r="L21" s="576" t="s">
        <v>19</v>
      </c>
      <c r="M21" s="576"/>
      <c r="N21" s="331" t="s">
        <v>19</v>
      </c>
      <c r="O21" s="334"/>
      <c r="P21" s="744"/>
      <c r="Q21" s="744"/>
    </row>
    <row r="22" spans="1:17">
      <c r="A22" s="570" t="s">
        <v>296</v>
      </c>
      <c r="B22" s="332">
        <v>11704</v>
      </c>
      <c r="C22" s="19">
        <v>29245.589999999993</v>
      </c>
      <c r="D22" s="578">
        <v>30106.085999999999</v>
      </c>
      <c r="E22" s="578">
        <v>46003</v>
      </c>
      <c r="F22" s="332">
        <v>29343.089999999997</v>
      </c>
      <c r="G22" s="578">
        <v>25951.955999999998</v>
      </c>
      <c r="H22" s="578">
        <v>30110.843999999997</v>
      </c>
      <c r="I22" s="578">
        <v>22150.703999999998</v>
      </c>
      <c r="J22" s="332">
        <v>40713.935999999994</v>
      </c>
      <c r="K22" s="578">
        <v>19968.095999999998</v>
      </c>
      <c r="L22" s="578">
        <v>28821.276000000005</v>
      </c>
      <c r="M22" s="578"/>
      <c r="N22" s="332">
        <f>SUM(B22:M22)</f>
        <v>314118.57800000004</v>
      </c>
      <c r="O22" s="324">
        <f>N22</f>
        <v>314118.57800000004</v>
      </c>
      <c r="P22" s="744"/>
      <c r="Q22" s="744"/>
    </row>
    <row r="23" spans="1:17">
      <c r="A23" s="575"/>
      <c r="B23" s="336"/>
      <c r="C23" s="532"/>
      <c r="D23" s="579"/>
      <c r="E23" s="579"/>
      <c r="F23" s="336"/>
      <c r="G23" s="579"/>
      <c r="H23" s="580"/>
      <c r="I23" s="580"/>
      <c r="J23" s="581"/>
      <c r="K23" s="580"/>
      <c r="L23" s="580"/>
      <c r="M23" s="580"/>
      <c r="N23" s="335"/>
      <c r="O23" s="335"/>
      <c r="P23" s="744"/>
      <c r="Q23" s="744"/>
    </row>
    <row r="24" spans="1:17">
      <c r="A24" s="575" t="s">
        <v>297</v>
      </c>
      <c r="B24" s="326"/>
      <c r="C24" s="62"/>
      <c r="D24" s="582"/>
      <c r="E24" s="582"/>
      <c r="F24" s="326"/>
      <c r="G24" s="582"/>
      <c r="H24" s="582"/>
      <c r="I24" s="582"/>
      <c r="J24" s="582"/>
      <c r="K24" s="582"/>
      <c r="L24" s="582"/>
      <c r="M24" s="582"/>
      <c r="N24" s="327"/>
      <c r="O24" s="327"/>
      <c r="P24" s="744"/>
      <c r="Q24" s="744"/>
    </row>
    <row r="25" spans="1:17">
      <c r="A25" s="20" t="s">
        <v>248</v>
      </c>
      <c r="B25" s="213">
        <f>SUM(B26:B30)</f>
        <v>67347</v>
      </c>
      <c r="C25" s="50">
        <f t="shared" ref="C25:E25" si="2">SUM(C26:C30)</f>
        <v>31791.719999999998</v>
      </c>
      <c r="D25" s="233">
        <f t="shared" si="2"/>
        <v>17803.719999999998</v>
      </c>
      <c r="E25" s="233">
        <f t="shared" si="2"/>
        <v>48416</v>
      </c>
      <c r="F25" s="233">
        <v>55005.689999999995</v>
      </c>
      <c r="G25" s="233">
        <v>164550.92000000001</v>
      </c>
      <c r="H25" s="233">
        <v>197514.58</v>
      </c>
      <c r="I25" s="233">
        <v>168628.86</v>
      </c>
      <c r="J25" s="233">
        <v>179216.44</v>
      </c>
      <c r="K25" s="233">
        <v>101469.86</v>
      </c>
      <c r="L25" s="233">
        <v>73453.88</v>
      </c>
      <c r="M25" s="233"/>
      <c r="N25" s="213">
        <f>SUM(B25:M25)</f>
        <v>1105198.67</v>
      </c>
      <c r="O25" s="211">
        <f t="shared" ref="O25:O43" si="3">N25</f>
        <v>1105198.67</v>
      </c>
      <c r="P25" s="744"/>
      <c r="Q25" s="744"/>
    </row>
    <row r="26" spans="1:17">
      <c r="A26" s="570" t="s">
        <v>298</v>
      </c>
      <c r="B26" s="337">
        <v>0</v>
      </c>
      <c r="C26" s="620">
        <v>0</v>
      </c>
      <c r="D26" s="620">
        <v>0</v>
      </c>
      <c r="E26" s="621">
        <v>0</v>
      </c>
      <c r="F26" s="620">
        <v>0</v>
      </c>
      <c r="G26" s="661">
        <v>0</v>
      </c>
      <c r="H26" s="602">
        <v>0</v>
      </c>
      <c r="I26" s="676">
        <v>0</v>
      </c>
      <c r="J26" s="661">
        <v>0</v>
      </c>
      <c r="K26" s="661">
        <v>0</v>
      </c>
      <c r="L26" s="661">
        <v>0</v>
      </c>
      <c r="M26" s="583"/>
      <c r="N26" s="332">
        <f>SUM(B26:M26)</f>
        <v>0</v>
      </c>
      <c r="O26" s="332">
        <f>N26</f>
        <v>0</v>
      </c>
      <c r="P26" s="744"/>
      <c r="Q26" s="744"/>
    </row>
    <row r="27" spans="1:17">
      <c r="A27" s="570" t="s">
        <v>299</v>
      </c>
      <c r="B27" s="337">
        <v>52337</v>
      </c>
      <c r="C27" s="19">
        <v>25812.879999999997</v>
      </c>
      <c r="D27" s="332">
        <v>11429.38</v>
      </c>
      <c r="E27" s="19">
        <v>30579</v>
      </c>
      <c r="F27" s="338">
        <v>56637.67</v>
      </c>
      <c r="G27" s="578">
        <v>161017.53</v>
      </c>
      <c r="H27" s="578">
        <v>190910.47</v>
      </c>
      <c r="I27" s="578">
        <v>170999.94999999998</v>
      </c>
      <c r="J27" s="578">
        <v>169573.14</v>
      </c>
      <c r="K27" s="583">
        <v>99740.800000000003</v>
      </c>
      <c r="L27" s="583">
        <v>63314.559999999998</v>
      </c>
      <c r="M27" s="583"/>
      <c r="N27" s="332">
        <f t="shared" ref="N27:N30" si="4">SUM(B27:M27)</f>
        <v>1032352.3799999999</v>
      </c>
      <c r="O27" s="332">
        <f>N27</f>
        <v>1032352.3799999999</v>
      </c>
      <c r="P27" s="744"/>
      <c r="Q27" s="744"/>
    </row>
    <row r="28" spans="1:17">
      <c r="A28" s="570" t="s">
        <v>300</v>
      </c>
      <c r="B28" s="337">
        <v>15010</v>
      </c>
      <c r="C28" s="19">
        <v>5978.8399999999992</v>
      </c>
      <c r="D28" s="338">
        <v>6374.3399999999992</v>
      </c>
      <c r="E28" s="19">
        <v>17837</v>
      </c>
      <c r="F28" s="338">
        <v>-1631.9800000000005</v>
      </c>
      <c r="G28" s="584">
        <v>3533.3900000000003</v>
      </c>
      <c r="H28" s="584">
        <v>6604.11</v>
      </c>
      <c r="I28" s="584">
        <v>-2371.0899999999997</v>
      </c>
      <c r="J28" s="584">
        <v>9643.3000000000011</v>
      </c>
      <c r="K28" s="583">
        <v>1729.0600000000002</v>
      </c>
      <c r="L28" s="583">
        <v>10139.320000000002</v>
      </c>
      <c r="M28" s="583"/>
      <c r="N28" s="332">
        <f t="shared" si="4"/>
        <v>72846.290000000008</v>
      </c>
      <c r="O28" s="332">
        <f t="shared" si="3"/>
        <v>72846.290000000008</v>
      </c>
      <c r="P28" s="744"/>
      <c r="Q28" s="744"/>
    </row>
    <row r="29" spans="1:17">
      <c r="A29" s="570" t="s">
        <v>301</v>
      </c>
      <c r="B29" s="337">
        <v>0</v>
      </c>
      <c r="C29" s="584">
        <v>0</v>
      </c>
      <c r="D29" s="622">
        <v>0</v>
      </c>
      <c r="E29" s="623">
        <v>0</v>
      </c>
      <c r="F29" s="624">
        <v>0</v>
      </c>
      <c r="G29" s="602">
        <v>0</v>
      </c>
      <c r="H29" s="624">
        <v>0</v>
      </c>
      <c r="I29" s="624">
        <v>0</v>
      </c>
      <c r="J29" s="624">
        <v>0</v>
      </c>
      <c r="K29" s="602">
        <v>0</v>
      </c>
      <c r="L29" s="328">
        <v>0</v>
      </c>
      <c r="M29" s="584"/>
      <c r="N29" s="332">
        <f t="shared" si="4"/>
        <v>0</v>
      </c>
      <c r="O29" s="332">
        <f>N29</f>
        <v>0</v>
      </c>
      <c r="P29" s="744"/>
      <c r="Q29" s="744"/>
    </row>
    <row r="30" spans="1:17">
      <c r="A30" s="570" t="s">
        <v>302</v>
      </c>
      <c r="B30" s="337">
        <v>0</v>
      </c>
      <c r="C30" s="584">
        <v>0</v>
      </c>
      <c r="D30" s="622">
        <v>0</v>
      </c>
      <c r="E30" s="19">
        <v>0</v>
      </c>
      <c r="F30" s="578">
        <v>0</v>
      </c>
      <c r="G30" s="578">
        <v>0</v>
      </c>
      <c r="H30" s="584">
        <v>0</v>
      </c>
      <c r="I30" s="584">
        <v>0</v>
      </c>
      <c r="J30" s="584">
        <v>0</v>
      </c>
      <c r="K30" s="584">
        <v>0</v>
      </c>
      <c r="L30" s="584">
        <v>0</v>
      </c>
      <c r="M30" s="584"/>
      <c r="N30" s="332">
        <f t="shared" si="4"/>
        <v>0</v>
      </c>
      <c r="O30" s="332">
        <f>N30</f>
        <v>0</v>
      </c>
      <c r="P30" s="744"/>
      <c r="Q30" s="744"/>
    </row>
    <row r="31" spans="1:17" hidden="1" outlineLevel="1">
      <c r="A31" s="585" t="s">
        <v>303</v>
      </c>
      <c r="B31" s="745" t="s">
        <v>19</v>
      </c>
      <c r="C31" s="745"/>
      <c r="D31" s="745"/>
      <c r="E31" s="745"/>
      <c r="F31" s="745"/>
      <c r="G31" s="745"/>
      <c r="H31" s="745"/>
      <c r="I31" s="745"/>
      <c r="J31" s="745"/>
      <c r="K31" s="745"/>
      <c r="L31" s="745"/>
      <c r="M31" s="745"/>
      <c r="N31" s="745"/>
      <c r="O31" s="745">
        <f t="shared" si="3"/>
        <v>0</v>
      </c>
      <c r="P31" s="745"/>
      <c r="Q31" s="746"/>
    </row>
    <row r="32" spans="1:17" hidden="1" outlineLevel="1">
      <c r="A32" s="570" t="s">
        <v>298</v>
      </c>
      <c r="B32" s="28"/>
      <c r="C32" s="63"/>
      <c r="D32" s="63"/>
      <c r="E32" s="63"/>
      <c r="F32" s="63"/>
      <c r="G32" s="63"/>
      <c r="H32" s="63"/>
      <c r="I32" s="63"/>
      <c r="J32" s="63"/>
      <c r="K32" s="63"/>
      <c r="L32" s="63"/>
      <c r="M32" s="63"/>
      <c r="N32" s="63"/>
      <c r="O32" s="63">
        <f t="shared" si="3"/>
        <v>0</v>
      </c>
      <c r="P32" s="21"/>
      <c r="Q32" s="21"/>
    </row>
    <row r="33" spans="1:17" hidden="1" outlineLevel="1">
      <c r="A33" s="570" t="s">
        <v>299</v>
      </c>
      <c r="B33" s="28"/>
      <c r="C33" s="63"/>
      <c r="D33" s="63"/>
      <c r="E33" s="63"/>
      <c r="F33" s="63"/>
      <c r="G33" s="63"/>
      <c r="H33" s="63"/>
      <c r="I33" s="63"/>
      <c r="J33" s="63"/>
      <c r="K33" s="63"/>
      <c r="L33" s="63"/>
      <c r="M33" s="63"/>
      <c r="N33" s="63"/>
      <c r="O33" s="63">
        <f t="shared" si="3"/>
        <v>0</v>
      </c>
      <c r="P33" s="21"/>
      <c r="Q33" s="21"/>
    </row>
    <row r="34" spans="1:17" hidden="1" outlineLevel="1">
      <c r="A34" s="570" t="s">
        <v>304</v>
      </c>
      <c r="B34" s="28"/>
      <c r="C34" s="63"/>
      <c r="D34" s="63"/>
      <c r="E34" s="63"/>
      <c r="F34" s="63"/>
      <c r="G34" s="63"/>
      <c r="H34" s="63"/>
      <c r="I34" s="63"/>
      <c r="J34" s="63"/>
      <c r="K34" s="63"/>
      <c r="L34" s="63"/>
      <c r="M34" s="63"/>
      <c r="N34" s="63"/>
      <c r="O34" s="63">
        <f t="shared" si="3"/>
        <v>0</v>
      </c>
      <c r="P34" s="21"/>
      <c r="Q34" s="21"/>
    </row>
    <row r="35" spans="1:17" hidden="1" outlineLevel="1">
      <c r="A35" s="570" t="s">
        <v>301</v>
      </c>
      <c r="B35" s="28"/>
      <c r="C35" s="63"/>
      <c r="D35" s="63"/>
      <c r="E35" s="63"/>
      <c r="F35" s="63"/>
      <c r="G35" s="63"/>
      <c r="H35" s="63"/>
      <c r="I35" s="63"/>
      <c r="J35" s="63"/>
      <c r="K35" s="171"/>
      <c r="L35" s="63"/>
      <c r="M35" s="63"/>
      <c r="N35" s="63"/>
      <c r="O35" s="63">
        <f t="shared" si="3"/>
        <v>0</v>
      </c>
      <c r="P35" s="21"/>
      <c r="Q35" s="21"/>
    </row>
    <row r="36" spans="1:17" hidden="1" outlineLevel="1">
      <c r="A36" s="570" t="s">
        <v>302</v>
      </c>
      <c r="B36" s="28"/>
      <c r="C36" s="63"/>
      <c r="D36" s="63"/>
      <c r="E36" s="63"/>
      <c r="F36" s="63"/>
      <c r="G36" s="63"/>
      <c r="H36" s="63"/>
      <c r="I36" s="63"/>
      <c r="J36" s="63"/>
      <c r="L36" s="63"/>
      <c r="M36" s="63"/>
      <c r="N36" s="63"/>
      <c r="O36" s="63">
        <f t="shared" si="3"/>
        <v>0</v>
      </c>
      <c r="P36" s="21"/>
      <c r="Q36" s="21"/>
    </row>
    <row r="37" spans="1:17" hidden="1" outlineLevel="1">
      <c r="A37" s="585" t="s">
        <v>305</v>
      </c>
      <c r="B37" s="745" t="s">
        <v>19</v>
      </c>
      <c r="C37" s="745"/>
      <c r="D37" s="745"/>
      <c r="E37" s="745"/>
      <c r="F37" s="745"/>
      <c r="G37" s="745"/>
      <c r="H37" s="745"/>
      <c r="I37" s="745"/>
      <c r="J37" s="745"/>
      <c r="K37" s="747"/>
      <c r="L37" s="745"/>
      <c r="M37" s="745"/>
      <c r="N37" s="745"/>
      <c r="O37" s="745">
        <f t="shared" si="3"/>
        <v>0</v>
      </c>
      <c r="P37" s="745"/>
      <c r="Q37" s="746"/>
    </row>
    <row r="38" spans="1:17" hidden="1" outlineLevel="1">
      <c r="A38" s="570" t="s">
        <v>298</v>
      </c>
      <c r="B38" s="28"/>
      <c r="C38" s="63"/>
      <c r="D38" s="63"/>
      <c r="E38" s="63"/>
      <c r="F38" s="63"/>
      <c r="G38" s="63"/>
      <c r="H38" s="63"/>
      <c r="I38" s="63"/>
      <c r="J38" s="63"/>
      <c r="K38" s="156" t="s">
        <v>306</v>
      </c>
      <c r="L38" s="63"/>
      <c r="M38" s="63"/>
      <c r="N38" s="63"/>
      <c r="O38" s="63">
        <f t="shared" si="3"/>
        <v>0</v>
      </c>
      <c r="P38" s="21"/>
      <c r="Q38" s="21"/>
    </row>
    <row r="39" spans="1:17" hidden="1" outlineLevel="1">
      <c r="A39" s="570" t="s">
        <v>299</v>
      </c>
      <c r="B39" s="28"/>
      <c r="C39" s="63"/>
      <c r="D39" s="63"/>
      <c r="E39" s="63"/>
      <c r="F39" s="63"/>
      <c r="G39" s="63"/>
      <c r="H39" s="63"/>
      <c r="I39" s="63"/>
      <c r="J39" s="63"/>
      <c r="K39" s="63"/>
      <c r="L39" s="63"/>
      <c r="M39" s="63"/>
      <c r="N39" s="63"/>
      <c r="O39" s="63">
        <f t="shared" si="3"/>
        <v>0</v>
      </c>
      <c r="P39" s="21"/>
      <c r="Q39" s="21"/>
    </row>
    <row r="40" spans="1:17" hidden="1" outlineLevel="1">
      <c r="A40" s="570" t="s">
        <v>304</v>
      </c>
      <c r="B40" s="28"/>
      <c r="C40" s="63"/>
      <c r="D40" s="63"/>
      <c r="E40" s="63"/>
      <c r="F40" s="63"/>
      <c r="G40" s="63"/>
      <c r="H40" s="63"/>
      <c r="I40" s="63"/>
      <c r="J40" s="63"/>
      <c r="K40" s="62"/>
      <c r="L40" s="63"/>
      <c r="M40" s="63"/>
      <c r="N40" s="63"/>
      <c r="O40" s="63">
        <f t="shared" si="3"/>
        <v>0</v>
      </c>
      <c r="P40" s="21"/>
      <c r="Q40" s="21"/>
    </row>
    <row r="41" spans="1:17" hidden="1" outlineLevel="1">
      <c r="A41" s="570" t="s">
        <v>301</v>
      </c>
      <c r="B41" s="28"/>
      <c r="C41" s="63"/>
      <c r="D41" s="63"/>
      <c r="E41" s="63"/>
      <c r="F41" s="63"/>
      <c r="G41" s="63"/>
      <c r="H41" s="63"/>
      <c r="I41" s="63"/>
      <c r="J41" s="63"/>
      <c r="K41" s="63"/>
      <c r="L41" s="63"/>
      <c r="M41" s="63"/>
      <c r="N41" s="63"/>
      <c r="O41" s="63">
        <f t="shared" si="3"/>
        <v>0</v>
      </c>
      <c r="P41" s="21"/>
      <c r="Q41" s="21"/>
    </row>
    <row r="42" spans="1:17" hidden="1" outlineLevel="1">
      <c r="A42" s="570" t="s">
        <v>302</v>
      </c>
      <c r="B42" s="28"/>
      <c r="C42" s="63"/>
      <c r="D42" s="63"/>
      <c r="E42" s="63"/>
      <c r="F42" s="63"/>
      <c r="G42" s="63"/>
      <c r="H42" s="63"/>
      <c r="I42" s="63"/>
      <c r="J42" s="63"/>
      <c r="K42" s="63"/>
      <c r="L42" s="63"/>
      <c r="M42" s="63"/>
      <c r="N42" s="63"/>
      <c r="O42" s="63">
        <f t="shared" si="3"/>
        <v>0</v>
      </c>
      <c r="P42" s="21"/>
      <c r="Q42" s="21"/>
    </row>
    <row r="43" spans="1:17" ht="15.75" collapsed="1">
      <c r="A43" s="412" t="s">
        <v>307</v>
      </c>
      <c r="B43" s="413">
        <f>B22+B15+B17+B20+B25</f>
        <v>86854</v>
      </c>
      <c r="C43" s="413">
        <f>C22+C15+C17+C20+C25</f>
        <v>80534.37</v>
      </c>
      <c r="D43" s="413">
        <f t="shared" ref="D43:N43" si="5">D22+D15+D17+D20+D25</f>
        <v>67980.53</v>
      </c>
      <c r="E43" s="413">
        <f t="shared" si="5"/>
        <v>125087</v>
      </c>
      <c r="F43" s="413">
        <f t="shared" si="5"/>
        <v>103910.84</v>
      </c>
      <c r="G43" s="487">
        <f t="shared" si="5"/>
        <v>207804.18000000002</v>
      </c>
      <c r="H43" s="487">
        <f t="shared" si="5"/>
        <v>247699.31999999998</v>
      </c>
      <c r="I43" s="487">
        <f t="shared" si="5"/>
        <v>205546.69999999998</v>
      </c>
      <c r="J43" s="487">
        <f t="shared" si="5"/>
        <v>247073</v>
      </c>
      <c r="K43" s="487">
        <f t="shared" si="5"/>
        <v>134750.01999999999</v>
      </c>
      <c r="L43" s="487">
        <f t="shared" si="5"/>
        <v>121489.34000000001</v>
      </c>
      <c r="M43" s="487">
        <f t="shared" si="5"/>
        <v>0</v>
      </c>
      <c r="N43" s="487">
        <f t="shared" si="5"/>
        <v>1628729.3</v>
      </c>
      <c r="O43" s="488">
        <f t="shared" si="3"/>
        <v>1628729.3</v>
      </c>
      <c r="P43" s="489">
        <v>2650000</v>
      </c>
      <c r="Q43" s="489"/>
    </row>
    <row r="44" spans="1:17" ht="7.5" customHeight="1">
      <c r="A44" s="572"/>
      <c r="B44" s="62"/>
      <c r="C44" s="414"/>
      <c r="D44" s="582"/>
      <c r="E44" s="582"/>
      <c r="F44" s="582"/>
      <c r="G44" s="326"/>
      <c r="H44" s="326"/>
      <c r="I44" s="326"/>
      <c r="J44" s="326"/>
      <c r="K44" s="326"/>
      <c r="L44" s="326"/>
      <c r="M44" s="326"/>
      <c r="N44" s="326"/>
      <c r="O44" s="415"/>
      <c r="P44" s="416"/>
      <c r="Q44" s="416"/>
    </row>
    <row r="45" spans="1:17" ht="15.75">
      <c r="A45" s="22" t="s">
        <v>308</v>
      </c>
      <c r="B45" s="17"/>
      <c r="C45" s="228"/>
      <c r="D45" s="228"/>
      <c r="E45" s="228"/>
      <c r="F45" s="228"/>
      <c r="G45" s="65"/>
      <c r="H45" s="65"/>
      <c r="I45" s="65"/>
      <c r="J45" s="65"/>
      <c r="K45" s="65"/>
      <c r="L45" s="65"/>
      <c r="M45" s="65"/>
      <c r="N45" s="65"/>
      <c r="O45" s="212"/>
      <c r="P45" s="326"/>
      <c r="Q45" s="326"/>
    </row>
    <row r="46" spans="1:17">
      <c r="A46" s="577" t="s">
        <v>298</v>
      </c>
      <c r="B46" s="411">
        <v>0</v>
      </c>
      <c r="C46" s="411">
        <v>0</v>
      </c>
      <c r="D46" s="411">
        <v>0</v>
      </c>
      <c r="E46" s="620">
        <v>0</v>
      </c>
      <c r="F46" s="621">
        <v>0</v>
      </c>
      <c r="G46" s="661">
        <v>0</v>
      </c>
      <c r="H46" s="661">
        <v>0</v>
      </c>
      <c r="I46" s="661">
        <v>0</v>
      </c>
      <c r="J46" s="661">
        <v>0</v>
      </c>
      <c r="K46" s="602">
        <v>0</v>
      </c>
      <c r="L46" s="328">
        <v>0</v>
      </c>
      <c r="M46" s="328"/>
      <c r="N46" s="332">
        <f>SUM(B46:M46)</f>
        <v>0</v>
      </c>
      <c r="O46" s="332">
        <f t="shared" ref="O46:O51" si="6">N46</f>
        <v>0</v>
      </c>
      <c r="P46" s="326"/>
      <c r="Q46" s="326"/>
    </row>
    <row r="47" spans="1:17">
      <c r="A47" s="570" t="s">
        <v>299</v>
      </c>
      <c r="B47" s="332">
        <v>53442</v>
      </c>
      <c r="C47" s="19">
        <v>26697.639999999996</v>
      </c>
      <c r="D47" s="578">
        <v>30589.379999999997</v>
      </c>
      <c r="E47" s="584">
        <v>50408</v>
      </c>
      <c r="F47" s="332">
        <v>72855.47</v>
      </c>
      <c r="G47" s="332">
        <v>181669.18</v>
      </c>
      <c r="H47" s="332">
        <v>198388.94</v>
      </c>
      <c r="I47" s="328">
        <v>177426.05</v>
      </c>
      <c r="J47" s="328">
        <v>194140.89</v>
      </c>
      <c r="K47" s="328">
        <v>106513.45</v>
      </c>
      <c r="L47" s="328">
        <v>75705.489999999991</v>
      </c>
      <c r="M47" s="328"/>
      <c r="N47" s="332">
        <f t="shared" ref="N47:N50" si="7">SUM(B47:M47)</f>
        <v>1167836.49</v>
      </c>
      <c r="O47" s="332">
        <f t="shared" si="6"/>
        <v>1167836.49</v>
      </c>
      <c r="P47" s="326"/>
      <c r="Q47" s="326"/>
    </row>
    <row r="48" spans="1:17">
      <c r="A48" s="570" t="s">
        <v>304</v>
      </c>
      <c r="B48" s="338">
        <v>33412</v>
      </c>
      <c r="C48" s="200">
        <v>53836.729999999989</v>
      </c>
      <c r="D48" s="584">
        <v>37391.149999999994</v>
      </c>
      <c r="E48" s="584">
        <v>74679</v>
      </c>
      <c r="F48" s="338">
        <v>31049.54</v>
      </c>
      <c r="G48" s="338">
        <v>26135</v>
      </c>
      <c r="H48" s="338">
        <v>49310.38</v>
      </c>
      <c r="I48" s="328">
        <v>28120.649999999998</v>
      </c>
      <c r="J48" s="328">
        <v>52932.11</v>
      </c>
      <c r="K48" s="328">
        <v>28040.739999999998</v>
      </c>
      <c r="L48" s="677">
        <v>45783.839999999997</v>
      </c>
      <c r="M48" s="328"/>
      <c r="N48" s="332">
        <f t="shared" si="7"/>
        <v>460691.14</v>
      </c>
      <c r="O48" s="332">
        <f t="shared" si="6"/>
        <v>460691.14</v>
      </c>
      <c r="P48" s="339"/>
      <c r="Q48" s="339"/>
    </row>
    <row r="49" spans="1:17">
      <c r="A49" s="570" t="s">
        <v>301</v>
      </c>
      <c r="B49" s="332">
        <v>0</v>
      </c>
      <c r="C49" s="332">
        <v>0</v>
      </c>
      <c r="D49" s="332">
        <v>0</v>
      </c>
      <c r="E49" s="332">
        <v>0</v>
      </c>
      <c r="F49" s="332">
        <v>0</v>
      </c>
      <c r="G49" s="332">
        <v>0</v>
      </c>
      <c r="H49" s="624">
        <v>0</v>
      </c>
      <c r="I49" s="624">
        <v>0</v>
      </c>
      <c r="J49" s="675">
        <v>0</v>
      </c>
      <c r="K49" s="602">
        <v>0</v>
      </c>
      <c r="L49" s="328">
        <v>0</v>
      </c>
      <c r="M49" s="338"/>
      <c r="N49" s="332">
        <f t="shared" si="7"/>
        <v>0</v>
      </c>
      <c r="O49" s="332">
        <f t="shared" si="6"/>
        <v>0</v>
      </c>
      <c r="P49" s="339"/>
      <c r="Q49" s="339"/>
    </row>
    <row r="50" spans="1:17">
      <c r="A50" s="570" t="s">
        <v>302</v>
      </c>
      <c r="B50" s="213">
        <v>0</v>
      </c>
      <c r="C50" s="213">
        <v>0</v>
      </c>
      <c r="D50" s="19">
        <v>0</v>
      </c>
      <c r="E50" s="332">
        <v>0</v>
      </c>
      <c r="F50" s="213">
        <v>5.83</v>
      </c>
      <c r="G50" s="213">
        <v>0</v>
      </c>
      <c r="H50" s="338">
        <v>0</v>
      </c>
      <c r="I50" s="328">
        <v>0</v>
      </c>
      <c r="J50" s="328">
        <v>0</v>
      </c>
      <c r="K50" s="328">
        <v>195.83</v>
      </c>
      <c r="L50" s="328">
        <v>0</v>
      </c>
      <c r="M50" s="328"/>
      <c r="N50" s="332">
        <f t="shared" si="7"/>
        <v>201.66000000000003</v>
      </c>
      <c r="O50" s="332">
        <f t="shared" si="6"/>
        <v>201.66000000000003</v>
      </c>
      <c r="P50" s="339"/>
      <c r="Q50" s="339"/>
    </row>
    <row r="51" spans="1:17" ht="15.75">
      <c r="A51" s="409" t="s">
        <v>309</v>
      </c>
      <c r="B51" s="417">
        <f>SUM(B46:B50)</f>
        <v>86854</v>
      </c>
      <c r="C51" s="418">
        <f t="shared" ref="C51:K51" si="8">SUM(C46:C50)</f>
        <v>80534.369999999981</v>
      </c>
      <c r="D51" s="418">
        <f t="shared" si="8"/>
        <v>67980.53</v>
      </c>
      <c r="E51" s="418">
        <f t="shared" si="8"/>
        <v>125087</v>
      </c>
      <c r="F51" s="491">
        <f t="shared" si="8"/>
        <v>103910.84000000001</v>
      </c>
      <c r="G51" s="491">
        <f t="shared" si="8"/>
        <v>207804.18</v>
      </c>
      <c r="H51" s="491">
        <f t="shared" si="8"/>
        <v>247699.32</v>
      </c>
      <c r="I51" s="491">
        <f>SUM(I46:I50)</f>
        <v>205546.69999999998</v>
      </c>
      <c r="J51" s="491">
        <f t="shared" si="8"/>
        <v>247073</v>
      </c>
      <c r="K51" s="491">
        <f t="shared" si="8"/>
        <v>134750.01999999999</v>
      </c>
      <c r="L51" s="491">
        <v>121489.33999999998</v>
      </c>
      <c r="M51" s="491">
        <f>SUM(M46:M50)</f>
        <v>0</v>
      </c>
      <c r="N51" s="491">
        <f>SUM(N46:N50)</f>
        <v>1628729.2899999998</v>
      </c>
      <c r="O51" s="490">
        <f t="shared" si="6"/>
        <v>1628729.2899999998</v>
      </c>
      <c r="P51" s="489">
        <v>2650000</v>
      </c>
      <c r="Q51" s="489"/>
    </row>
    <row r="52" spans="1:17" ht="10.35" customHeight="1">
      <c r="A52" s="419"/>
      <c r="B52" s="420"/>
      <c r="C52" s="421"/>
      <c r="D52" s="421"/>
      <c r="E52" s="421"/>
      <c r="F52" s="422"/>
      <c r="G52" s="422"/>
      <c r="H52" s="422"/>
      <c r="I52" s="422"/>
      <c r="J52" s="422"/>
      <c r="K52" s="422"/>
      <c r="L52" s="422"/>
      <c r="M52" s="422"/>
      <c r="N52" s="339"/>
      <c r="O52" s="339"/>
      <c r="P52" s="422"/>
      <c r="Q52" s="422"/>
    </row>
    <row r="53" spans="1:17" ht="15.75">
      <c r="A53" s="22" t="s">
        <v>310</v>
      </c>
      <c r="B53" s="17"/>
      <c r="C53" s="228"/>
      <c r="D53" s="228"/>
      <c r="E53" s="228"/>
      <c r="F53" s="65"/>
      <c r="G53" s="65"/>
      <c r="H53" s="65"/>
      <c r="I53" s="65"/>
      <c r="J53" s="65"/>
      <c r="K53" s="65"/>
      <c r="L53" s="65"/>
      <c r="M53" s="65"/>
      <c r="N53" s="65"/>
      <c r="O53" s="65"/>
      <c r="P53" s="326"/>
      <c r="Q53" s="326"/>
    </row>
    <row r="54" spans="1:17">
      <c r="A54" s="570" t="s">
        <v>311</v>
      </c>
      <c r="B54" s="415">
        <v>2926</v>
      </c>
      <c r="C54" s="201">
        <v>7311.3974999999982</v>
      </c>
      <c r="D54" s="583">
        <v>7526.5214999999998</v>
      </c>
      <c r="E54" s="583">
        <v>11501</v>
      </c>
      <c r="F54" s="415">
        <v>7335.7724999999991</v>
      </c>
      <c r="G54" s="234">
        <v>6487.9889999999996</v>
      </c>
      <c r="H54" s="328">
        <v>7527.7109999999993</v>
      </c>
      <c r="I54" s="328">
        <v>5537.6759999999995</v>
      </c>
      <c r="J54" s="328">
        <v>10178.483999999999</v>
      </c>
      <c r="K54" s="328">
        <v>4992.0239999999994</v>
      </c>
      <c r="L54" s="328">
        <v>7205.3190000000013</v>
      </c>
      <c r="M54" s="328"/>
      <c r="N54" s="332">
        <f t="shared" ref="N54:N57" si="9">SUM(B54:M54)</f>
        <v>78529.894500000009</v>
      </c>
      <c r="O54" s="332">
        <f t="shared" ref="O54:O58" si="10">N54</f>
        <v>78529.894500000009</v>
      </c>
      <c r="P54" s="326"/>
      <c r="Q54" s="326"/>
    </row>
    <row r="55" spans="1:17">
      <c r="A55" s="577" t="s">
        <v>312</v>
      </c>
      <c r="B55" s="328">
        <v>16581</v>
      </c>
      <c r="C55" s="201">
        <v>41431.252499999995</v>
      </c>
      <c r="D55" s="583">
        <v>42650.288499999995</v>
      </c>
      <c r="E55" s="583">
        <v>65170</v>
      </c>
      <c r="F55" s="328">
        <v>41569.377499999995</v>
      </c>
      <c r="G55" s="234">
        <v>36765.271000000001</v>
      </c>
      <c r="H55" s="328">
        <v>42657.029000000002</v>
      </c>
      <c r="I55" s="328">
        <v>31380.164000000001</v>
      </c>
      <c r="J55" s="328">
        <v>57678.076000000001</v>
      </c>
      <c r="K55" s="328">
        <v>28288.135999999995</v>
      </c>
      <c r="L55" s="328">
        <v>40830.141000000011</v>
      </c>
      <c r="M55" s="328"/>
      <c r="N55" s="332">
        <f t="shared" si="9"/>
        <v>445000.73550000001</v>
      </c>
      <c r="O55" s="332">
        <f t="shared" si="10"/>
        <v>445000.73550000001</v>
      </c>
      <c r="P55" s="326"/>
      <c r="Q55" s="326"/>
    </row>
    <row r="56" spans="1:17" ht="14.25" customHeight="1">
      <c r="A56" s="570" t="s">
        <v>313</v>
      </c>
      <c r="B56" s="328">
        <v>0</v>
      </c>
      <c r="C56" s="328">
        <v>0</v>
      </c>
      <c r="D56" s="591">
        <v>0</v>
      </c>
      <c r="E56" s="332">
        <v>0</v>
      </c>
      <c r="F56" s="332">
        <v>0</v>
      </c>
      <c r="G56" s="332">
        <v>0</v>
      </c>
      <c r="H56" s="624">
        <v>0</v>
      </c>
      <c r="I56" s="624">
        <v>0</v>
      </c>
      <c r="J56" s="675">
        <v>0</v>
      </c>
      <c r="K56" s="602">
        <v>0</v>
      </c>
      <c r="L56" s="328">
        <v>0</v>
      </c>
      <c r="M56" s="328"/>
      <c r="N56" s="332">
        <f t="shared" si="9"/>
        <v>0</v>
      </c>
      <c r="O56" s="332">
        <f t="shared" si="10"/>
        <v>0</v>
      </c>
      <c r="P56" s="326"/>
      <c r="Q56" s="326"/>
    </row>
    <row r="57" spans="1:17">
      <c r="A57" s="570" t="s">
        <v>20</v>
      </c>
      <c r="B57" s="212">
        <v>67346</v>
      </c>
      <c r="C57" s="201">
        <v>31791.719999999998</v>
      </c>
      <c r="D57" s="583">
        <v>17804.719999999998</v>
      </c>
      <c r="E57" s="583">
        <v>48416</v>
      </c>
      <c r="F57" s="212">
        <v>55005.689999999995</v>
      </c>
      <c r="G57" s="234">
        <v>164550.92000000001</v>
      </c>
      <c r="H57" s="328">
        <v>197514.58</v>
      </c>
      <c r="I57" s="328">
        <v>168628.86</v>
      </c>
      <c r="J57" s="328">
        <v>179216.44</v>
      </c>
      <c r="K57" s="328">
        <v>101469.86</v>
      </c>
      <c r="L57" s="328">
        <v>73453.88</v>
      </c>
      <c r="M57" s="328"/>
      <c r="N57" s="332">
        <f t="shared" si="9"/>
        <v>1105198.67</v>
      </c>
      <c r="O57" s="332">
        <f t="shared" si="10"/>
        <v>1105198.67</v>
      </c>
      <c r="P57" s="339"/>
      <c r="Q57" s="339"/>
    </row>
    <row r="58" spans="1:17" ht="15.75">
      <c r="A58" s="409" t="s">
        <v>314</v>
      </c>
      <c r="B58" s="625">
        <f>SUM(B54:B57)</f>
        <v>86853</v>
      </c>
      <c r="C58" s="418">
        <f t="shared" ref="C58:M58" si="11">SUM(C54:C57)</f>
        <v>80534.37</v>
      </c>
      <c r="D58" s="418">
        <f t="shared" si="11"/>
        <v>67981.53</v>
      </c>
      <c r="E58" s="418">
        <f t="shared" si="11"/>
        <v>125087</v>
      </c>
      <c r="F58" s="491">
        <f t="shared" si="11"/>
        <v>103910.84</v>
      </c>
      <c r="G58" s="491">
        <f t="shared" si="11"/>
        <v>207804.18000000002</v>
      </c>
      <c r="H58" s="491">
        <f t="shared" si="11"/>
        <v>247699.32</v>
      </c>
      <c r="I58" s="491">
        <f t="shared" si="11"/>
        <v>205546.69999999998</v>
      </c>
      <c r="J58" s="491">
        <f t="shared" si="11"/>
        <v>247073</v>
      </c>
      <c r="K58" s="491">
        <f t="shared" si="11"/>
        <v>134750.01999999999</v>
      </c>
      <c r="L58" s="491">
        <v>121489.34000000003</v>
      </c>
      <c r="M58" s="491">
        <f t="shared" si="11"/>
        <v>0</v>
      </c>
      <c r="N58" s="491">
        <f>SUM(N54:N57)</f>
        <v>1628729.2999999998</v>
      </c>
      <c r="O58" s="490">
        <f t="shared" si="10"/>
        <v>1628729.2999999998</v>
      </c>
      <c r="P58" s="489">
        <v>2650000</v>
      </c>
      <c r="Q58" s="489"/>
    </row>
    <row r="59" spans="1:17">
      <c r="A59" s="18" t="s">
        <v>1</v>
      </c>
      <c r="B59" s="64"/>
      <c r="C59" s="64"/>
      <c r="D59" s="64"/>
      <c r="E59" s="64"/>
      <c r="F59" s="64"/>
      <c r="G59" s="64"/>
      <c r="H59" s="64"/>
      <c r="I59" s="64"/>
      <c r="J59" s="64"/>
      <c r="K59" s="64"/>
      <c r="L59" s="64"/>
      <c r="M59" s="64"/>
      <c r="N59" s="64"/>
      <c r="O59" s="64"/>
      <c r="P59" s="64"/>
      <c r="Q59" s="64"/>
    </row>
    <row r="60" spans="1:17" ht="60" customHeight="1">
      <c r="A60" s="736" t="s">
        <v>315</v>
      </c>
      <c r="B60" s="692"/>
      <c r="C60" s="692"/>
      <c r="D60" s="692"/>
      <c r="E60" s="692"/>
      <c r="F60" s="692"/>
      <c r="G60" s="692"/>
      <c r="H60" s="692"/>
      <c r="I60" s="692"/>
      <c r="J60" s="692"/>
      <c r="K60" s="692"/>
      <c r="L60" s="692"/>
      <c r="M60" s="692"/>
      <c r="N60" s="736"/>
      <c r="O60" s="736"/>
      <c r="P60" s="736"/>
      <c r="Q60" s="692"/>
    </row>
  </sheetData>
  <mergeCells count="11">
    <mergeCell ref="A60:M60"/>
    <mergeCell ref="N60:Q60"/>
    <mergeCell ref="B1:M1"/>
    <mergeCell ref="N1:N2"/>
    <mergeCell ref="Q1:Q2"/>
    <mergeCell ref="Q13:Q30"/>
    <mergeCell ref="B31:Q31"/>
    <mergeCell ref="B37:Q37"/>
    <mergeCell ref="P1:P2"/>
    <mergeCell ref="P13:P30"/>
    <mergeCell ref="O1:O2"/>
  </mergeCells>
  <pageMargins left="0.7" right="0.7" top="0.99537037037037035" bottom="0.75" header="0.3" footer="0.3"/>
  <pageSetup scale="45" orientation="landscape" r:id="rId1"/>
  <headerFooter>
    <oddHeader>&amp;C&amp;"Arial,Bold"&amp;K000000Table I-7
Pacific Gas and Electric Company
2023 Marketing, Education and Outreach
Actual Expenditures
November 2023</oddHeader>
    <oddFooter>&amp;L&amp;F&amp;R&amp;A&amp;C&amp;"Calibri"&amp;11&amp;K000000&amp;"Calibri"&amp;11&amp;K00000010 of 11_x000D_&amp;1#&amp;"Calibri"&amp;12&amp;K000000Public</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A22" sqref="A22"/>
    </sheetView>
  </sheetViews>
  <sheetFormatPr defaultColWidth="9.42578125" defaultRowHeight="12.75"/>
  <cols>
    <col min="1" max="1" width="19.140625" style="25" customWidth="1"/>
    <col min="2" max="2" width="16.5703125" style="26" customWidth="1"/>
    <col min="3" max="3" width="55.5703125" style="26" customWidth="1"/>
    <col min="4" max="4" width="10.5703125" style="26" customWidth="1"/>
    <col min="5" max="5" width="64.5703125" style="26" customWidth="1"/>
    <col min="6" max="16384" width="9.42578125" style="24"/>
  </cols>
  <sheetData>
    <row r="1" spans="1:5">
      <c r="A1" s="749" t="s">
        <v>316</v>
      </c>
      <c r="B1" s="750"/>
      <c r="C1" s="750"/>
      <c r="D1" s="750"/>
      <c r="E1" s="750"/>
    </row>
    <row r="3" spans="1:5" s="23" customFormat="1">
      <c r="A3" s="44" t="s">
        <v>317</v>
      </c>
      <c r="B3" s="27" t="s">
        <v>318</v>
      </c>
      <c r="C3" s="27"/>
      <c r="D3" s="27"/>
      <c r="E3" s="27"/>
    </row>
    <row r="4" spans="1:5" s="23" customFormat="1">
      <c r="A4" s="44"/>
      <c r="B4" s="27" t="s">
        <v>319</v>
      </c>
      <c r="C4" s="27"/>
      <c r="D4" s="27"/>
      <c r="E4" s="27"/>
    </row>
    <row r="5" spans="1:5" s="23" customFormat="1">
      <c r="A5" s="44"/>
      <c r="B5" s="27" t="s">
        <v>320</v>
      </c>
      <c r="C5" s="27"/>
      <c r="D5" s="27"/>
      <c r="E5" s="27"/>
    </row>
    <row r="6" spans="1:5" s="23" customFormat="1">
      <c r="A6" s="44"/>
      <c r="B6" s="27" t="s">
        <v>321</v>
      </c>
      <c r="C6" s="27"/>
      <c r="D6" s="27"/>
      <c r="E6" s="27"/>
    </row>
    <row r="7" spans="1:5" s="23" customFormat="1">
      <c r="A7" s="44"/>
      <c r="B7" s="27" t="s">
        <v>322</v>
      </c>
      <c r="C7" s="27"/>
      <c r="D7" s="27"/>
      <c r="E7" s="27"/>
    </row>
    <row r="8" spans="1:5" s="23" customFormat="1">
      <c r="A8" s="44"/>
      <c r="B8" s="27" t="s">
        <v>323</v>
      </c>
      <c r="C8" s="27"/>
      <c r="D8" s="27"/>
      <c r="E8" s="27"/>
    </row>
    <row r="9" spans="1:5" s="23" customFormat="1">
      <c r="A9" s="44"/>
      <c r="B9" s="27" t="s">
        <v>324</v>
      </c>
      <c r="C9" s="27"/>
      <c r="D9" s="27"/>
      <c r="E9" s="27"/>
    </row>
    <row r="10" spans="1:5" s="23" customFormat="1">
      <c r="A10" s="44"/>
      <c r="B10" s="27" t="s">
        <v>325</v>
      </c>
      <c r="C10" s="27"/>
      <c r="D10" s="27"/>
      <c r="E10" s="27"/>
    </row>
    <row r="11" spans="1:5" s="23" customFormat="1" ht="6.75" customHeight="1">
      <c r="A11" s="44"/>
      <c r="B11" s="27"/>
      <c r="C11" s="27"/>
      <c r="D11" s="27"/>
      <c r="E11" s="27"/>
    </row>
    <row r="12" spans="1:5" s="31" customFormat="1" ht="26.25" customHeight="1">
      <c r="A12" s="492" t="s">
        <v>326</v>
      </c>
      <c r="B12" s="492" t="s">
        <v>327</v>
      </c>
      <c r="C12" s="493" t="s">
        <v>328</v>
      </c>
      <c r="D12" s="494" t="s">
        <v>329</v>
      </c>
      <c r="E12" s="494" t="s">
        <v>330</v>
      </c>
    </row>
    <row r="13" spans="1:5" s="54" customFormat="1" ht="36">
      <c r="A13" s="495" t="s">
        <v>125</v>
      </c>
      <c r="B13" s="423"/>
      <c r="C13" s="496"/>
      <c r="D13" s="497"/>
      <c r="E13" s="498"/>
    </row>
    <row r="14" spans="1:5" s="54" customFormat="1" ht="36">
      <c r="A14" s="499" t="s">
        <v>132</v>
      </c>
      <c r="B14" s="423"/>
      <c r="C14" s="496"/>
      <c r="D14" s="497"/>
      <c r="E14" s="498"/>
    </row>
    <row r="15" spans="1:5" s="54" customFormat="1" ht="24">
      <c r="A15" s="495" t="s">
        <v>137</v>
      </c>
      <c r="B15" s="500"/>
      <c r="C15" s="501"/>
      <c r="D15" s="497"/>
      <c r="E15" s="499"/>
    </row>
    <row r="16" spans="1:5" s="54" customFormat="1" ht="48">
      <c r="A16" s="495" t="s">
        <v>331</v>
      </c>
      <c r="B16" s="590" t="s">
        <v>380</v>
      </c>
      <c r="C16" s="503" t="s">
        <v>381</v>
      </c>
      <c r="D16" s="497">
        <v>45020</v>
      </c>
      <c r="E16" s="499" t="s">
        <v>386</v>
      </c>
    </row>
    <row r="17" spans="1:11" s="54" customFormat="1" ht="18">
      <c r="A17" s="495" t="s">
        <v>150</v>
      </c>
      <c r="B17" s="502"/>
      <c r="C17" s="503"/>
      <c r="D17" s="497"/>
      <c r="E17" s="499"/>
      <c r="K17" s="55"/>
    </row>
    <row r="18" spans="1:11" s="54" customFormat="1" ht="36">
      <c r="A18" s="495" t="s">
        <v>154</v>
      </c>
      <c r="B18" s="500"/>
      <c r="C18" s="495"/>
      <c r="D18" s="497"/>
      <c r="E18" s="499"/>
    </row>
    <row r="19" spans="1:11" s="54" customFormat="1" ht="60">
      <c r="A19" s="495" t="s">
        <v>159</v>
      </c>
      <c r="B19" s="500"/>
      <c r="C19" s="495"/>
      <c r="D19" s="497"/>
      <c r="E19" s="499"/>
      <c r="K19" s="174"/>
    </row>
    <row r="20" spans="1:11" s="54" customFormat="1" ht="36">
      <c r="A20" s="495" t="s">
        <v>332</v>
      </c>
      <c r="B20" s="500"/>
      <c r="C20" s="504"/>
      <c r="D20" s="505"/>
      <c r="E20" s="504"/>
    </row>
    <row r="21" spans="1:11" s="51" customFormat="1" ht="14.25" customHeight="1">
      <c r="A21" s="506" t="s">
        <v>100</v>
      </c>
      <c r="B21" s="507">
        <f>SUM(B13:B20)</f>
        <v>0</v>
      </c>
      <c r="C21" s="26"/>
      <c r="D21" s="26"/>
      <c r="E21" s="26"/>
    </row>
    <row r="22" spans="1:11" s="51" customFormat="1" ht="24.75" customHeight="1">
      <c r="B22" s="26"/>
      <c r="C22" s="26"/>
      <c r="D22" s="26"/>
      <c r="E22" s="26"/>
    </row>
    <row r="23" spans="1:11">
      <c r="A23" s="24"/>
    </row>
    <row r="24" spans="1:11">
      <c r="A24" s="110"/>
    </row>
    <row r="25" spans="1:11">
      <c r="A25" s="111"/>
    </row>
    <row r="26" spans="1:11">
      <c r="K26" s="45"/>
    </row>
    <row r="27" spans="1:11">
      <c r="K27" s="45"/>
    </row>
    <row r="35" spans="11:11">
      <c r="K35" s="170"/>
    </row>
    <row r="37" spans="11:11">
      <c r="K37" s="155"/>
    </row>
    <row r="38" spans="11:11">
      <c r="K38" s="155"/>
    </row>
  </sheetData>
  <mergeCells count="1">
    <mergeCell ref="A1:E1"/>
  </mergeCells>
  <pageMargins left="0.7" right="0.7" top="1.1439732142857142" bottom="0.75" header="0.3" footer="0.3"/>
  <pageSetup scale="75" orientation="landscape" r:id="rId1"/>
  <headerFooter>
    <oddHeader>&amp;C&amp;"Arial,Bold"&amp;K000000Pacific Gas and Electric Company
2023 Fund Shifting Documentation 
November2023</oddHeader>
    <oddFooter>&amp;L&amp;F&amp;R&amp;A&amp;C&amp;"Calibri"&amp;11&amp;K000000&amp;"Calibri"&amp;11&amp;K00000011 of 11_x000D_&amp;1#&amp;"Calibri"&amp;12&amp;K000000Public</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7"/>
  <sheetViews>
    <sheetView workbookViewId="0">
      <selection activeCell="A7" sqref="A7"/>
    </sheetView>
  </sheetViews>
  <sheetFormatPr defaultRowHeight="12.75"/>
  <cols>
    <col min="4" max="4" width="53.140625" style="185" customWidth="1"/>
  </cols>
  <sheetData>
    <row r="1" spans="1:7" ht="13.5" thickBot="1">
      <c r="A1" t="s">
        <v>86</v>
      </c>
      <c r="B1" s="179" t="s">
        <v>333</v>
      </c>
      <c r="C1" s="180" t="s">
        <v>334</v>
      </c>
      <c r="D1" s="185" t="s">
        <v>335</v>
      </c>
      <c r="G1" s="181" t="s">
        <v>1</v>
      </c>
    </row>
    <row r="2" spans="1:7" ht="13.5" thickBot="1">
      <c r="A2" t="s">
        <v>106</v>
      </c>
      <c r="B2" s="179" t="s">
        <v>336</v>
      </c>
      <c r="C2" s="180" t="s">
        <v>337</v>
      </c>
      <c r="D2" s="185" t="s">
        <v>338</v>
      </c>
    </row>
    <row r="3" spans="1:7" ht="13.5" thickBot="1">
      <c r="A3" t="s">
        <v>107</v>
      </c>
      <c r="B3" s="179" t="s">
        <v>339</v>
      </c>
      <c r="C3" s="180" t="s">
        <v>340</v>
      </c>
      <c r="D3" s="185" t="s">
        <v>341</v>
      </c>
    </row>
    <row r="4" spans="1:7" ht="13.5" thickBot="1">
      <c r="A4" t="s">
        <v>108</v>
      </c>
      <c r="B4" s="179" t="s">
        <v>342</v>
      </c>
      <c r="C4" s="180" t="s">
        <v>343</v>
      </c>
      <c r="D4" s="185" t="s">
        <v>344</v>
      </c>
    </row>
    <row r="5" spans="1:7" ht="13.5" thickBot="1">
      <c r="A5" t="s">
        <v>109</v>
      </c>
      <c r="B5" s="179" t="s">
        <v>345</v>
      </c>
      <c r="C5" s="180" t="s">
        <v>346</v>
      </c>
      <c r="D5" s="185" t="s">
        <v>347</v>
      </c>
    </row>
    <row r="6" spans="1:7" ht="13.5" thickBot="1">
      <c r="A6" t="s">
        <v>110</v>
      </c>
      <c r="B6" s="179" t="s">
        <v>348</v>
      </c>
      <c r="C6" s="180" t="s">
        <v>349</v>
      </c>
      <c r="D6" s="185" t="s">
        <v>350</v>
      </c>
    </row>
    <row r="7" spans="1:7" ht="13.5" thickBot="1">
      <c r="A7" t="s">
        <v>111</v>
      </c>
      <c r="B7" s="179" t="s">
        <v>351</v>
      </c>
      <c r="C7" s="180" t="s">
        <v>352</v>
      </c>
      <c r="D7" s="186" t="s">
        <v>353</v>
      </c>
    </row>
    <row r="8" spans="1:7" ht="13.5" thickBot="1">
      <c r="B8" s="179" t="s">
        <v>354</v>
      </c>
      <c r="C8" s="180" t="s">
        <v>355</v>
      </c>
      <c r="D8" s="186" t="s">
        <v>356</v>
      </c>
    </row>
    <row r="9" spans="1:7" ht="13.5" thickBot="1">
      <c r="B9" s="179" t="s">
        <v>357</v>
      </c>
      <c r="C9" s="180" t="s">
        <v>358</v>
      </c>
      <c r="D9" s="186" t="s">
        <v>359</v>
      </c>
    </row>
    <row r="10" spans="1:7" ht="13.5" thickBot="1">
      <c r="B10" s="179" t="s">
        <v>360</v>
      </c>
      <c r="C10" s="180" t="s">
        <v>361</v>
      </c>
      <c r="D10" s="186" t="s">
        <v>362</v>
      </c>
    </row>
    <row r="11" spans="1:7" ht="13.5" thickBot="1">
      <c r="B11" s="179" t="s">
        <v>363</v>
      </c>
      <c r="C11" s="180" t="s">
        <v>364</v>
      </c>
      <c r="D11" s="186" t="s">
        <v>365</v>
      </c>
    </row>
    <row r="12" spans="1:7" ht="13.5" thickBot="1">
      <c r="B12" s="179" t="s">
        <v>366</v>
      </c>
      <c r="C12" s="180" t="s">
        <v>367</v>
      </c>
      <c r="D12" s="186" t="s">
        <v>368</v>
      </c>
    </row>
    <row r="13" spans="1:7" ht="13.5" thickBot="1">
      <c r="B13" s="179" t="s">
        <v>369</v>
      </c>
      <c r="C13" s="180" t="s">
        <v>370</v>
      </c>
      <c r="D13" s="186" t="s">
        <v>371</v>
      </c>
    </row>
    <row r="14" spans="1:7" ht="13.5" thickBot="1">
      <c r="B14" s="179" t="s">
        <v>372</v>
      </c>
      <c r="C14" s="180" t="s">
        <v>373</v>
      </c>
      <c r="D14" s="186" t="s">
        <v>374</v>
      </c>
    </row>
    <row r="15" spans="1:7">
      <c r="B15" s="183" t="s">
        <v>375</v>
      </c>
      <c r="C15" s="182" t="s">
        <v>376</v>
      </c>
      <c r="D15" s="186" t="s">
        <v>377</v>
      </c>
    </row>
    <row r="16" spans="1:7" ht="56.25">
      <c r="B16" s="182" t="s">
        <v>1</v>
      </c>
      <c r="D16" s="187" t="s">
        <v>378</v>
      </c>
    </row>
    <row r="17" spans="2:4">
      <c r="B17" s="182" t="s">
        <v>1</v>
      </c>
      <c r="D17" s="186" t="s">
        <v>19</v>
      </c>
    </row>
    <row r="18" spans="2:4">
      <c r="B18" s="182" t="s">
        <v>1</v>
      </c>
    </row>
    <row r="23" spans="2:4">
      <c r="B23" s="182"/>
    </row>
    <row r="24" spans="2:4">
      <c r="B24" s="182"/>
    </row>
    <row r="25" spans="2:4">
      <c r="B25" s="182"/>
    </row>
    <row r="26" spans="2:4">
      <c r="B26" s="182"/>
    </row>
    <row r="27" spans="2:4">
      <c r="B27" s="182"/>
    </row>
    <row r="28" spans="2:4">
      <c r="B28" s="182"/>
    </row>
    <row r="29" spans="2:4">
      <c r="B29" s="182"/>
    </row>
    <row r="30" spans="2:4">
      <c r="B30" s="182"/>
    </row>
    <row r="31" spans="2:4">
      <c r="B31" s="182"/>
    </row>
    <row r="32" spans="2:4">
      <c r="B32" s="182"/>
    </row>
    <row r="33" spans="2:2">
      <c r="B33" s="182"/>
    </row>
    <row r="34" spans="2:2">
      <c r="B34" s="182"/>
    </row>
    <row r="35" spans="2:2">
      <c r="B35" s="182"/>
    </row>
    <row r="36" spans="2:2">
      <c r="B36" s="182"/>
    </row>
    <row r="37" spans="2:2">
      <c r="B37" s="182"/>
    </row>
  </sheetData>
  <dataConsolidate function="product">
    <dataRefs count="1">
      <dataRef ref="B23:B37" sheet="DATAValid"/>
    </dataRefs>
  </dataConsolidate>
  <pageMargins left="0.7" right="0.7" top="0.75" bottom="0.75" header="0.3" footer="0.3"/>
  <pageSetup orientation="portrait" horizontalDpi="200" verticalDpi="200" r:id="rId1"/>
  <headerFooter>
    <oddFooter>&amp;C&amp;1#&amp;"Calibri"&amp;12&amp;K000000Public</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Public</pgeInformationSecurityClassification>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11</Value>
    </TaxCatchAll>
    <Requestor xmlns="9a541b2d-9e22-443b-8c90-900781a9fc97" xsi:nil="true"/>
    <Year xmlns="9a541b2d-9e22-443b-8c90-900781a9fc97">2023</Year>
    <DocType xmlns="9a541b2d-9e22-443b-8c90-900781a9fc97">Public Report Final</DocType>
    <Month xmlns="9a541b2d-9e22-443b-8c90-900781a9fc97">November</Month>
  </documentManagement>
</p:properties>
</file>

<file path=customXml/item3.xml><?xml version="1.0" encoding="utf-8"?>
<?mso-contentType ?>
<SharedContentType xmlns="Microsoft.SharePoint.Taxonomy.ContentTypeSync" SourceId="b06c99b3-cd83-43e5-b4c1-d62f316c1e37" ContentTypeId="0x0101" PreviousValue="false" LastSyncTimeStamp="2020-01-27T23:41:31.003Z"/>
</file>

<file path=customXml/item4.xml><?xml version="1.0" encoding="utf-8"?>
<ct:contentTypeSchema xmlns:ct="http://schemas.microsoft.com/office/2006/metadata/contentType" xmlns:ma="http://schemas.microsoft.com/office/2006/metadata/properties/metaAttributes" ct:_="" ma:_="" ma:contentTypeName="Document" ma:contentTypeID="0x0101002B9F2EF9102EA04D8B79DA992530EB23" ma:contentTypeVersion="10" ma:contentTypeDescription="Create a new document." ma:contentTypeScope="" ma:versionID="497bd0fd7ca1208ad34ec74c32e7e533">
  <xsd:schema xmlns:xsd="http://www.w3.org/2001/XMLSchema" xmlns:xs="http://www.w3.org/2001/XMLSchema" xmlns:p="http://schemas.microsoft.com/office/2006/metadata/properties" xmlns:ns2="97e57212-3e02-407f-8b2d-05f7d7f19b15" xmlns:ns3="9a541b2d-9e22-443b-8c90-900781a9fc97" xmlns:ns4="aeab0c5f-64d0-4862-aa90-8a1f82cc6501" targetNamespace="http://schemas.microsoft.com/office/2006/metadata/properties" ma:root="true" ma:fieldsID="6204e83ee82839d41c802b9dbadaa8d8" ns2:_="" ns3:_="" ns4:_="">
    <xsd:import namespace="97e57212-3e02-407f-8b2d-05f7d7f19b15"/>
    <xsd:import namespace="9a541b2d-9e22-443b-8c90-900781a9fc97"/>
    <xsd:import namespace="aeab0c5f-64d0-4862-aa90-8a1f82cc6501"/>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Requestor" minOccurs="0"/>
                <xsd:element ref="ns3:DocType" minOccurs="0"/>
                <xsd:element ref="ns3:Year" minOccurs="0"/>
                <xsd:element ref="ns3:Month" minOccurs="0"/>
                <xsd:element ref="ns3:MediaServiceMetadata" minOccurs="0"/>
                <xsd:element ref="ns3:MediaServiceFastMetadata" minOccurs="0"/>
                <xsd:element ref="ns3:MediaServiceSearchProperties" minOccurs="0"/>
                <xsd:element ref="ns4:SharedWithUsers" minOccurs="0"/>
                <xsd:element ref="ns4: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704c8ea-c038-4ae0-90eb-7996f3de3198}" ma:internalName="TaxCatchAll" ma:showField="CatchAllData"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704c8ea-c038-4ae0-90eb-7996f3de3198}" ma:internalName="TaxCatchAllLabel" ma:readOnly="true" ma:showField="CatchAllDataLabel"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a541b2d-9e22-443b-8c90-900781a9fc97" elementFormDefault="qualified">
    <xsd:import namespace="http://schemas.microsoft.com/office/2006/documentManagement/types"/>
    <xsd:import namespace="http://schemas.microsoft.com/office/infopath/2007/PartnerControls"/>
    <xsd:element name="Requestor" ma:index="14" nillable="true" ma:displayName="Requestor" ma:description="Requesting Report" ma:internalName="Requestor">
      <xsd:simpleType>
        <xsd:restriction base="dms:Text">
          <xsd:maxLength value="255"/>
        </xsd:restriction>
      </xsd:simpleType>
    </xsd:element>
    <xsd:element name="DocType" ma:index="15" nillable="true" ma:displayName="DocType" ma:default="Draft" ma:description="Report" ma:format="Dropdown" ma:internalName="DocType">
      <xsd:simpleType>
        <xsd:restriction base="dms:Choice">
          <xsd:enumeration value="Draft"/>
          <xsd:enumeration value="Excel Confidential Final"/>
          <xsd:enumeration value="Confidential Report Final"/>
          <xsd:enumeration value="Excel Public Final"/>
          <xsd:enumeration value="Public Report Final"/>
          <xsd:enumeration value="ED Cover Page Word"/>
          <xsd:enumeration value="ED Cover Page Final"/>
          <xsd:enumeration value="Confidential Declaration Signed"/>
          <xsd:enumeration value="Confidential Declaration Draft"/>
          <xsd:enumeration value="RevCalendar Timeline"/>
          <xsd:enumeration value="Submission CPUC Completed"/>
          <xsd:enumeration value="Confirmation DR MGMT"/>
          <xsd:enumeration value="Confirmation LAW Dept"/>
          <xsd:enumeration value="Correspondence"/>
        </xsd:restriction>
      </xsd:simpleType>
    </xsd:element>
    <xsd:element name="Year" ma:index="16" nillable="true" ma:displayName="Year" ma:format="Dropdown" ma:internalName="Year">
      <xsd:simpleType>
        <xsd:restriction base="dms:Choice">
          <xsd:enumeration value="2023"/>
          <xsd:enumeration value="2024"/>
          <xsd:enumeration value="2025"/>
          <xsd:enumeration value="2026"/>
          <xsd:enumeration value="2027"/>
          <xsd:enumeration value="2028"/>
          <xsd:enumeration value="2029"/>
          <xsd:enumeration value="2030"/>
        </xsd:restriction>
      </xsd:simpleType>
    </xsd:element>
    <xsd:element name="Month" ma:index="17" nillable="true" ma:displayName="Month" ma:default="January"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ab0c5f-64d0-4862-aa90-8a1f82cc6501"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2.xml><?xml version="1.0" encoding="utf-8"?>
<ds:datastoreItem xmlns:ds="http://schemas.openxmlformats.org/officeDocument/2006/customXml" ds:itemID="{C04FFFEA-D033-4BC2-B681-FFA43C216FC9}">
  <ds:schemaRefs>
    <ds:schemaRef ds:uri="http://schemas.microsoft.com/office/2006/metadata/properties"/>
    <ds:schemaRef ds:uri="aeab0c5f-64d0-4862-aa90-8a1f82cc6501"/>
    <ds:schemaRef ds:uri="http://schemas.microsoft.com/office/2006/documentManagement/types"/>
    <ds:schemaRef ds:uri="97e57212-3e02-407f-8b2d-05f7d7f19b15"/>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9a541b2d-9e22-443b-8c90-900781a9fc97"/>
    <ds:schemaRef ds:uri="http://www.w3.org/XML/1998/namespace"/>
  </ds:schemaRefs>
</ds:datastoreItem>
</file>

<file path=customXml/itemProps3.xml><?xml version="1.0" encoding="utf-8"?>
<ds:datastoreItem xmlns:ds="http://schemas.openxmlformats.org/officeDocument/2006/customXml" ds:itemID="{F6B1A85D-081E-46EB-AD30-E1905E250827}">
  <ds:schemaRefs>
    <ds:schemaRef ds:uri="Microsoft.SharePoint.Taxonomy.ContentTypeSync"/>
  </ds:schemaRefs>
</ds:datastoreItem>
</file>

<file path=customXml/itemProps4.xml><?xml version="1.0" encoding="utf-8"?>
<ds:datastoreItem xmlns:ds="http://schemas.openxmlformats.org/officeDocument/2006/customXml" ds:itemID="{7F9C466B-DD5B-454F-83EF-8EFB826E6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9a541b2d-9e22-443b-8c90-900781a9fc97"/>
    <ds:schemaRef ds:uri="aeab0c5f-64d0-4862-aa90-8a1f82cc65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Report Cover - Confidential</vt:lpstr>
      <vt:lpstr>Cover Page</vt:lpstr>
      <vt:lpstr>Program MW</vt:lpstr>
      <vt:lpstr>Ex Ante LI &amp; Eligibility Stats</vt:lpstr>
      <vt:lpstr>Ex Post LI &amp; Eligibility Stats</vt:lpstr>
      <vt:lpstr>TA-TI Distribution</vt:lpstr>
      <vt:lpstr>DREBA 2023</vt:lpstr>
      <vt:lpstr>DREBA 2018-22</vt:lpstr>
      <vt:lpstr>2022 ILP Exp Carryover</vt:lpstr>
      <vt:lpstr>Event Summary </vt:lpstr>
      <vt:lpstr>Event Summary  (b)</vt:lpstr>
      <vt:lpstr>Incentives 2023</vt:lpstr>
      <vt:lpstr>Incentives 2018-22</vt:lpstr>
      <vt:lpstr>2022 ILP Incent Carryover</vt:lpstr>
      <vt:lpstr>ME&amp;O Actual Expenditures</vt:lpstr>
      <vt:lpstr>Fund Shift Log 2022</vt:lpstr>
      <vt:lpstr>DATAValid</vt:lpstr>
      <vt:lpstr>'2022 ILP Exp Carryover'!Print_Area</vt:lpstr>
      <vt:lpstr>'2022 ILP Incent Carryover'!Print_Area</vt:lpstr>
      <vt:lpstr>'Cover Page'!Print_Area</vt:lpstr>
      <vt:lpstr>'DREBA 2018-22'!Print_Area</vt:lpstr>
      <vt:lpstr>'DREBA 2023'!Print_Area</vt:lpstr>
      <vt:lpstr>'Event Summary '!Print_Area</vt:lpstr>
      <vt:lpstr>'Event Summary  (b)'!Print_Area</vt:lpstr>
      <vt:lpstr>'Ex Ante LI &amp; Eligibility Stats'!Print_Area</vt:lpstr>
      <vt:lpstr>'Ex Post LI &amp; Eligibility Stats'!Print_Area</vt:lpstr>
      <vt:lpstr>'Fund Shift Log 2022'!Print_Area</vt:lpstr>
      <vt:lpstr>'Incentives 2018-22'!Print_Area</vt:lpstr>
      <vt:lpstr>'Incentives 2023'!Print_Area</vt:lpstr>
      <vt:lpstr>'ME&amp;O Actual Expenditures'!Print_Area</vt:lpstr>
      <vt:lpstr>'Program MW'!Print_Area</vt:lpstr>
      <vt:lpstr>'Report Cover - Confidential'!Print_Area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cp:lastPrinted>2023-12-08T00:30:55Z</cp:lastPrinted>
  <dcterms:created xsi:type="dcterms:W3CDTF">2012-02-10T21:21:31Z</dcterms:created>
  <dcterms:modified xsi:type="dcterms:W3CDTF">2023-12-08T00:32:01Z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0x0101002B9F2EF9102EA04D8B79DA992530EB23</vt:lpwstr>
  </property>
  <property fmtid="{D5CDD505-2E9C-101B-9397-08002B2CF9AE}" pid="3" name="pgeRecordCategory">
    <vt:lpwstr>11;#RSC80: Regulatory Filings - CPUC Routine|7b124c83-ad80-4ad6-b97d-13005217372f</vt:lpwstr>
  </property>
  <property fmtid="{D5CDD505-2E9C-101B-9397-08002B2CF9AE}" pid="4" name="MSIP_Label_d3837e6c-d705-437e-b3ab-e6d8024f5cad_Enabled">
    <vt:lpwstr>true</vt:lpwstr>
  </property>
  <property fmtid="{D5CDD505-2E9C-101B-9397-08002B2CF9AE}" pid="5" name="MSIP_Label_d3837e6c-d705-437e-b3ab-e6d8024f5cad_SetDate">
    <vt:lpwstr>2023-12-08T00:30:43Z</vt:lpwstr>
  </property>
  <property fmtid="{D5CDD505-2E9C-101B-9397-08002B2CF9AE}" pid="6" name="MSIP_Label_d3837e6c-d705-437e-b3ab-e6d8024f5cad_Method">
    <vt:lpwstr>Privileged</vt:lpwstr>
  </property>
  <property fmtid="{D5CDD505-2E9C-101B-9397-08002B2CF9AE}" pid="7" name="MSIP_Label_d3837e6c-d705-437e-b3ab-e6d8024f5cad_Name">
    <vt:lpwstr>Public (With Markings)</vt:lpwstr>
  </property>
  <property fmtid="{D5CDD505-2E9C-101B-9397-08002B2CF9AE}" pid="8" name="MSIP_Label_d3837e6c-d705-437e-b3ab-e6d8024f5cad_SiteId">
    <vt:lpwstr>44ae661a-ece6-41aa-bc96-7c2c85a08941</vt:lpwstr>
  </property>
  <property fmtid="{D5CDD505-2E9C-101B-9397-08002B2CF9AE}" pid="9" name="MSIP_Label_d3837e6c-d705-437e-b3ab-e6d8024f5cad_ActionId">
    <vt:lpwstr>d9b0f1be-5da4-44ca-b287-390e8182b64b</vt:lpwstr>
  </property>
  <property fmtid="{D5CDD505-2E9C-101B-9397-08002B2CF9AE}" pid="10" name="MSIP_Label_d3837e6c-d705-437e-b3ab-e6d8024f5cad_ContentBits">
    <vt:lpwstr>3</vt:lpwstr>
  </property>
</Properties>
</file>