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4 ILP Report/07-July/"/>
    </mc:Choice>
  </mc:AlternateContent>
  <xr:revisionPtr revIDLastSave="21" documentId="8_{B325AFDD-6A61-46BC-BB04-B813EB7F4DFE}" xr6:coauthVersionLast="47" xr6:coauthVersionMax="47" xr10:uidLastSave="{E210A7B0-C425-4B51-82C4-3BC888C459D6}"/>
  <bookViews>
    <workbookView xWindow="16080" yWindow="-120" windowWidth="29040" windowHeight="15840" tabRatio="807" activeTab="8"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Incentives 2024-2027" sheetId="93" r:id="rId10"/>
    <sheet name="2018-2022 Incent Carryover" sheetId="95" r:id="rId11"/>
    <sheet name="ME&amp;O Actual Expenditures" sheetId="67" r:id="rId12"/>
    <sheet name="Fund Shift Log 2024" sheetId="5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8">'[1]Cost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10">#REF!</definedName>
    <definedName name="_DAT1" localSheetId="7">#REF!</definedName>
    <definedName name="_DAT1" localSheetId="6">#REF!</definedName>
    <definedName name="_DAT1" localSheetId="8">#REF!</definedName>
    <definedName name="_DAT1" localSheetId="9">#REF!</definedName>
    <definedName name="_DAT1" localSheetId="11">#REF!</definedName>
    <definedName name="_DAT1" localSheetId="0">#REF!</definedName>
    <definedName name="_DAT1" localSheetId="5">#REF!</definedName>
    <definedName name="_DAT1">#REF!</definedName>
    <definedName name="_DAT10" localSheetId="10">#REF!</definedName>
    <definedName name="_DAT10" localSheetId="7">#REF!</definedName>
    <definedName name="_DAT10" localSheetId="6">#REF!</definedName>
    <definedName name="_DAT10" localSheetId="8">#REF!</definedName>
    <definedName name="_DAT10" localSheetId="9">#REF!</definedName>
    <definedName name="_DAT10" localSheetId="11">#REF!</definedName>
    <definedName name="_DAT10" localSheetId="0">#REF!</definedName>
    <definedName name="_DAT10" localSheetId="5">#REF!</definedName>
    <definedName name="_DAT10">#REF!</definedName>
    <definedName name="_DAT11" localSheetId="10">#REF!</definedName>
    <definedName name="_DAT11" localSheetId="7">#REF!</definedName>
    <definedName name="_DAT11" localSheetId="6">#REF!</definedName>
    <definedName name="_DAT11" localSheetId="8">#REF!</definedName>
    <definedName name="_DAT11" localSheetId="9">#REF!</definedName>
    <definedName name="_DAT11" localSheetId="11">#REF!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8">#REF!</definedName>
    <definedName name="_DAT12" localSheetId="11">#REF!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8">#REF!</definedName>
    <definedName name="_DAT13" localSheetId="11">#REF!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8">#REF!</definedName>
    <definedName name="_DAT14" localSheetId="11">#REF!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8">#REF!</definedName>
    <definedName name="_DAT15" localSheetId="11">#REF!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8">#REF!</definedName>
    <definedName name="_DAT16" localSheetId="11">#REF!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8">#REF!</definedName>
    <definedName name="_DAT17" localSheetId="11">#REF!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8">#REF!</definedName>
    <definedName name="_DAT2" localSheetId="11">#REF!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8">#REF!</definedName>
    <definedName name="_DAT3" localSheetId="11">#REF!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8">#REF!</definedName>
    <definedName name="_DAT4" localSheetId="11">#REF!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8">#REF!</definedName>
    <definedName name="_DAT5" localSheetId="11">#REF!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8">#REF!</definedName>
    <definedName name="_DAT6" localSheetId="11">#REF!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8">#REF!</definedName>
    <definedName name="_DAT7" localSheetId="11">#REF!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8">#REF!</definedName>
    <definedName name="_DAT8" localSheetId="11">#REF!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8">#REF!</definedName>
    <definedName name="_DAT9" localSheetId="11">#REF!</definedName>
    <definedName name="_DAT9" localSheetId="0">#REF!</definedName>
    <definedName name="_DAT9" localSheetId="5">#REF!</definedName>
    <definedName name="_DAT9">#REF!</definedName>
    <definedName name="_Fill" localSheetId="6" hidden="1">#REF!</definedName>
    <definedName name="_Fill" localSheetId="8" hidden="1">#REF!</definedName>
    <definedName name="_Fill" localSheetId="0" hidden="1">#REF!</definedName>
    <definedName name="_Fill" localSheetId="5" hidden="1">#REF!</definedName>
    <definedName name="_Fill" hidden="1">#REF!</definedName>
    <definedName name="_xlnm._FilterDatabase" localSheetId="8" hidden="1">'Event Summary '!$A$1:$L$41</definedName>
    <definedName name="_xlnm._FilterDatabase" localSheetId="2" hidden="1">'Program MW'!$A$25:$T$50</definedName>
    <definedName name="_PT1" localSheetId="6">#REF!</definedName>
    <definedName name="_PT1" localSheetId="8">#REF!</definedName>
    <definedName name="_PT1" localSheetId="0">#REF!</definedName>
    <definedName name="_PT1" localSheetId="5">#REF!</definedName>
    <definedName name="_PT1">#REF!</definedName>
    <definedName name="_PT2" localSheetId="6">#REF!</definedName>
    <definedName name="_PT2" localSheetId="8">#REF!</definedName>
    <definedName name="_PT2" localSheetId="0">#REF!</definedName>
    <definedName name="_PT2" localSheetId="5">#REF!</definedName>
    <definedName name="_PT2">#REF!</definedName>
    <definedName name="_Regression_Int" hidden="1">1</definedName>
    <definedName name="aa" localSheetId="8">#REF!</definedName>
    <definedName name="aa" localSheetId="0">#REF!</definedName>
    <definedName name="aa">#REF!</definedName>
    <definedName name="acc_capacity" localSheetId="6">'[2]LOLPs and prices'!#REF!</definedName>
    <definedName name="acc_capacity" localSheetId="8">'[2]LOLPs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10">#REF!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1">#REF!</definedName>
    <definedName name="Achieve_GRC" localSheetId="0">#REF!</definedName>
    <definedName name="Achieve_GRC" localSheetId="5">#REF!</definedName>
    <definedName name="Achieve_GRC">#REF!</definedName>
    <definedName name="Achieve_Service_Excellenc" localSheetId="10">#REF!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1">#REF!</definedName>
    <definedName name="Achieve_Service_Excellenc" localSheetId="0">#REF!</definedName>
    <definedName name="Achieve_Service_Excellenc" localSheetId="5">#REF!</definedName>
    <definedName name="Achieve_Service_Excellenc">#REF!</definedName>
    <definedName name="Achieve_Service_Excellence" localSheetId="10">#REF!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1">#REF!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8">'[1]Cost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8">#REF!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8">#REF!</definedName>
    <definedName name="appendix_e" localSheetId="0">#REF!</definedName>
    <definedName name="appendix_e" localSheetId="5">#REF!</definedName>
    <definedName name="appendix_e">#REF!</definedName>
    <definedName name="appendix_i" localSheetId="6">#REF!</definedName>
    <definedName name="appendix_i" localSheetId="8">#REF!</definedName>
    <definedName name="appendix_i" localSheetId="0">#REF!</definedName>
    <definedName name="appendix_i" localSheetId="5">#REF!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8">'[1]Cost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8"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8">#REF!</definedName>
    <definedName name="Author" localSheetId="0">#REF!</definedName>
    <definedName name="Author" localSheetId="5">#REF!</definedName>
    <definedName name="Author">#REF!</definedName>
    <definedName name="AvgHrlyPtable" localSheetId="6">#REF!</definedName>
    <definedName name="AvgHrlyPtable" localSheetId="8">#REF!</definedName>
    <definedName name="AvgHrlyPtable" localSheetId="0">#REF!</definedName>
    <definedName name="AvgHrlyPtable" localSheetId="5">#REF!</definedName>
    <definedName name="AvgHrlyPtable">#REF!</definedName>
    <definedName name="BaseInputs" localSheetId="6">#REF!</definedName>
    <definedName name="BaseInputs" localSheetId="8">#REF!</definedName>
    <definedName name="BaseInputs" localSheetId="0">#REF!</definedName>
    <definedName name="BaseInputs" localSheetId="5">#REF!</definedName>
    <definedName name="BaseInputs">#REF!</definedName>
    <definedName name="BaseInputsOpt" localSheetId="6">#REF!</definedName>
    <definedName name="BaseInputsOpt" localSheetId="8">#REF!</definedName>
    <definedName name="BaseInputsOpt" localSheetId="0">#REF!</definedName>
    <definedName name="BaseInputsOpt" localSheetId="5">#REF!</definedName>
    <definedName name="BaseInputsOpt">#REF!</definedName>
    <definedName name="BookName" localSheetId="6">#REF!</definedName>
    <definedName name="BookName" localSheetId="8">#REF!</definedName>
    <definedName name="BookName" localSheetId="0">#REF!</definedName>
    <definedName name="BookName" localSheetId="5">#REF!</definedName>
    <definedName name="BookName">#REF!</definedName>
    <definedName name="BPBtable" localSheetId="6">#REF!</definedName>
    <definedName name="BPBtable" localSheetId="8">#REF!</definedName>
    <definedName name="BPBtable" localSheetId="0">#REF!</definedName>
    <definedName name="BPBtable" localSheetId="5">#REF!</definedName>
    <definedName name="BPBtable">#REF!</definedName>
    <definedName name="CapValueMultiplier" localSheetId="6">#REF!</definedName>
    <definedName name="CapValueMultiplier" localSheetId="8">#REF!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8">#REF!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8">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8">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8">#REF!</definedName>
    <definedName name="chosenDay" localSheetId="2">#REF!</definedName>
    <definedName name="chosenDay" localSheetId="0">#REF!</definedName>
    <definedName name="chosenDay">#REF!</definedName>
    <definedName name="co2_table" localSheetId="8">#REF!</definedName>
    <definedName name="co2_table" localSheetId="2">#REF!</definedName>
    <definedName name="co2_table" localSheetId="0">#REF!</definedName>
    <definedName name="co2_table">#REF!</definedName>
    <definedName name="co3_table" localSheetId="6">#REF!</definedName>
    <definedName name="co3_table" localSheetId="8">#REF!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8">#REF!</definedName>
    <definedName name="Collect_Revenue" localSheetId="11">#REF!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8">[3]Inputs!#REF!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8">#REF!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8">#REF!</definedName>
    <definedName name="count" localSheetId="0">#REF!</definedName>
    <definedName name="count" localSheetId="5">#REF!</definedName>
    <definedName name="count">#REF!</definedName>
    <definedName name="coveredDay" localSheetId="6">#REF!</definedName>
    <definedName name="coveredDay" localSheetId="8">#REF!</definedName>
    <definedName name="coveredDay" localSheetId="0">#REF!</definedName>
    <definedName name="coveredDay" localSheetId="5">#REF!</definedName>
    <definedName name="coveredDay">#REF!</definedName>
    <definedName name="CoverMonth" localSheetId="6">#REF!</definedName>
    <definedName name="CoverMonth" localSheetId="8">#REF!</definedName>
    <definedName name="CoverMonth" localSheetId="0">#REF!</definedName>
    <definedName name="CoverMonth" localSheetId="5">#REF!</definedName>
    <definedName name="CoverMonth">#REF!</definedName>
    <definedName name="CoverMonthReporting" localSheetId="6">#REF!</definedName>
    <definedName name="CoverMonthReporting" localSheetId="8">#REF!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8">#REF!</definedName>
    <definedName name="CoverTitles" localSheetId="0">#REF!</definedName>
    <definedName name="CoverTitles" localSheetId="5">#REF!</definedName>
    <definedName name="CoverTitles">#REF!</definedName>
    <definedName name="CTDerate" localSheetId="6">[3]Inputs!#REF!</definedName>
    <definedName name="CTDerate" localSheetId="8">[3]Inputs!#REF!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8">#REF!</definedName>
    <definedName name="DATA1" localSheetId="11">#REF!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8">#REF!</definedName>
    <definedName name="DATA10" localSheetId="11">#REF!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8">#REF!</definedName>
    <definedName name="DATA11" localSheetId="11">#REF!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8">#REF!</definedName>
    <definedName name="DATA12" localSheetId="11">#REF!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8">#REF!</definedName>
    <definedName name="DATA13" localSheetId="11">#REF!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8">#REF!</definedName>
    <definedName name="DATA14" localSheetId="11">#REF!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8">#REF!</definedName>
    <definedName name="DATA15" localSheetId="11">#REF!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8">#REF!</definedName>
    <definedName name="DATA16" localSheetId="11">#REF!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8">#REF!</definedName>
    <definedName name="DATA17" localSheetId="11">#REF!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8">#REF!</definedName>
    <definedName name="DATA18" localSheetId="11">#REF!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8">#REF!</definedName>
    <definedName name="DATA19" localSheetId="11">#REF!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8">#REF!</definedName>
    <definedName name="DATA2" localSheetId="11">#REF!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8">#REF!</definedName>
    <definedName name="DATA20" localSheetId="11">#REF!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8">#REF!</definedName>
    <definedName name="DATA3" localSheetId="11">#REF!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8">#REF!</definedName>
    <definedName name="DATA4" localSheetId="11">#REF!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8">#REF!</definedName>
    <definedName name="DATA5" localSheetId="11">#REF!</definedName>
    <definedName name="DATA5" localSheetId="0">#REF!</definedName>
    <definedName name="DATA5" localSheetId="5">#REF!</definedName>
    <definedName name="DATA5">#REF!</definedName>
    <definedName name="data5000">'[5]ACTMA Detail'!$N$2:$N$102</definedName>
    <definedName name="DATA6" localSheetId="10">#REF!</definedName>
    <definedName name="DATA6" localSheetId="7">#REF!</definedName>
    <definedName name="DATA6" localSheetId="6">#REF!</definedName>
    <definedName name="DATA6" localSheetId="8">#REF!</definedName>
    <definedName name="DATA6" localSheetId="9">#REF!</definedName>
    <definedName name="DATA6" localSheetId="11">#REF!</definedName>
    <definedName name="DATA6" localSheetId="0">#REF!</definedName>
    <definedName name="DATA6" localSheetId="5">#REF!</definedName>
    <definedName name="DATA6">#REF!</definedName>
    <definedName name="DATA7" localSheetId="10">#REF!</definedName>
    <definedName name="DATA7" localSheetId="7">#REF!</definedName>
    <definedName name="DATA7" localSheetId="6">#REF!</definedName>
    <definedName name="DATA7" localSheetId="8">#REF!</definedName>
    <definedName name="DATA7" localSheetId="9">#REF!</definedName>
    <definedName name="DATA7" localSheetId="11">#REF!</definedName>
    <definedName name="DATA7" localSheetId="0">#REF!</definedName>
    <definedName name="DATA7" localSheetId="5">#REF!</definedName>
    <definedName name="DATA7">#REF!</definedName>
    <definedName name="DATA8" localSheetId="10">#REF!</definedName>
    <definedName name="DATA8" localSheetId="7">#REF!</definedName>
    <definedName name="DATA8" localSheetId="6">#REF!</definedName>
    <definedName name="DATA8" localSheetId="8">#REF!</definedName>
    <definedName name="DATA8" localSheetId="9">#REF!</definedName>
    <definedName name="DATA8" localSheetId="11">#REF!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8">#REF!</definedName>
    <definedName name="DATA9" localSheetId="11">#REF!</definedName>
    <definedName name="DATA9" localSheetId="0">#REF!</definedName>
    <definedName name="DATA9" localSheetId="5">#REF!</definedName>
    <definedName name="DATA9">#REF!</definedName>
    <definedName name="DaytypeBase" localSheetId="6">#REF!</definedName>
    <definedName name="DaytypeBase" localSheetId="8">#REF!</definedName>
    <definedName name="DaytypeBase" localSheetId="0">#REF!</definedName>
    <definedName name="DaytypeBase" localSheetId="5">#REF!</definedName>
    <definedName name="DaytypeBase">#REF!</definedName>
    <definedName name="dec_var" localSheetId="6">#REF!</definedName>
    <definedName name="dec_var" localSheetId="8">#REF!</definedName>
    <definedName name="dec_var" localSheetId="0">#REF!</definedName>
    <definedName name="dec_var" localSheetId="5">#REF!</definedName>
    <definedName name="dec_var">#REF!</definedName>
    <definedName name="DecVar2" localSheetId="6">#REF!</definedName>
    <definedName name="DecVar2" localSheetId="8">#REF!</definedName>
    <definedName name="DecVar2" localSheetId="0">#REF!</definedName>
    <definedName name="DecVar2" localSheetId="5">#REF!</definedName>
    <definedName name="DecVar2">#REF!</definedName>
    <definedName name="delivRanks">'[6]r - SupplyCurve'!$H$1</definedName>
    <definedName name="delivRAZone" localSheetId="8">OFFSET('[6]r - SupplyCurve'!$O$4,1,0,[0]!delivRanks,1)</definedName>
    <definedName name="delivRAZone" localSheetId="2">OFFSET('[6]r - SupplyCurve'!$O$4,1,0,delivRanks,1)</definedName>
    <definedName name="delivRAZone">OFFSET('[6]r - SupplyCurve'!$O$4,1,0,delivRanks,1)</definedName>
    <definedName name="delivTypeID" localSheetId="8">OFFSET('[6]r - SupplyCurve'!$C$4,1,0,[0]!delivRanks,1)</definedName>
    <definedName name="delivTypeID" localSheetId="2">OFFSET('[6]r - SupplyCurve'!$C$4,1,0,delivRanks,1)</definedName>
    <definedName name="delivTypeID">OFFSET('[6]r - SupplyCurve'!$C$4,1,0,delivRanks,1)</definedName>
    <definedName name="delivYear" localSheetId="8">OFFSET('[6]r - SupplyCurve'!$BT$4,1,0,[0]!delivRanks,1)</definedName>
    <definedName name="delivYear" localSheetId="2">OFFSET('[6]r - SupplyCurve'!$BT$4,1,0,delivRanks,1)</definedName>
    <definedName name="delivYear">OFFSET('[6]r - SupplyCurve'!$BT$4,1,0,delivRanks,1)</definedName>
    <definedName name="dependMW" localSheetId="8">OFFSET('[6]r - SupplyCurve'!$BQ$4,1,0,[0]!delivRanks,1)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8">'[1]Cost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10">#REF!</definedName>
    <definedName name="DREBA2012" localSheetId="7">#REF!</definedName>
    <definedName name="DREBA2012" localSheetId="6">#REF!</definedName>
    <definedName name="DREBA2012" localSheetId="8">#REF!</definedName>
    <definedName name="DREBA2012" localSheetId="12">#REF!</definedName>
    <definedName name="DREBA2012" localSheetId="9">#REF!</definedName>
    <definedName name="DREBA2012" localSheetId="11">#REF!</definedName>
    <definedName name="DREBA2012" localSheetId="0">#REF!</definedName>
    <definedName name="DREBA2012" localSheetId="5">#REF!</definedName>
    <definedName name="DREBA2012">#REF!</definedName>
    <definedName name="dualcurrent" localSheetId="6">#REF!</definedName>
    <definedName name="dualcurrent" localSheetId="8">#REF!</definedName>
    <definedName name="dualcurrent" localSheetId="0">#REF!</definedName>
    <definedName name="dualcurrent" localSheetId="5">#REF!</definedName>
    <definedName name="dualcurrent">#REF!</definedName>
    <definedName name="dualnew" localSheetId="6">#REF!</definedName>
    <definedName name="dualnew" localSheetId="8">#REF!</definedName>
    <definedName name="dualnew" localSheetId="0">#REF!</definedName>
    <definedName name="dualnew" localSheetId="5">#REF!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8">#REF!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8">#REF!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8">#REF!</definedName>
    <definedName name="EngyValueNom" localSheetId="0">#REF!</definedName>
    <definedName name="EngyValueNom" localSheetId="5">#REF!</definedName>
    <definedName name="EngyValueNom">#REF!</definedName>
    <definedName name="EngyValuePV" localSheetId="6">#REF!</definedName>
    <definedName name="EngyValuePV" localSheetId="8">#REF!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8">#REF!</definedName>
    <definedName name="Enhance_Delivery_Channels" localSheetId="11">#REF!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8">[3]Inputs!#REF!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8">#REF!</definedName>
    <definedName name="Ethics_and_Compliance" localSheetId="11">#REF!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8">'[1]Cost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8">OFFSET('[6]n - ExistingTx'!$I$5,1,0,[0]!existRanks,1)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8">OFFSET('[6]n - ExistingTx'!$N$5,1,0,[0]!existRanks,1)</definedName>
    <definedName name="existRAZone" localSheetId="2">OFFSET('[6]n - ExistingTx'!$N$5,1,0,existRanks,1)</definedName>
    <definedName name="existRAZone">OFFSET('[6]n - ExistingTx'!$N$5,1,0,existRanks,1)</definedName>
    <definedName name="existUpgTime" localSheetId="8">OFFSET('[6]n - ExistingTx'!$CR$5,1,0,[0]!existRanks,1)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8">[3]Summary!#REF!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8">#REF!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8">#REF!</definedName>
    <definedName name="FwdPTable" localSheetId="0">#REF!</definedName>
    <definedName name="FwdPTable" localSheetId="5">#REF!</definedName>
    <definedName name="FwdPTable">#REF!</definedName>
    <definedName name="fwdstart" localSheetId="6">#REF!</definedName>
    <definedName name="fwdstart" localSheetId="8">#REF!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8">[3]Inputs!#REF!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8">#REF!</definedName>
    <definedName name="Header" localSheetId="0">#REF!</definedName>
    <definedName name="Header" localSheetId="5">#REF!</definedName>
    <definedName name="Header">#REF!</definedName>
    <definedName name="header_e" localSheetId="6">#REF!</definedName>
    <definedName name="header_e" localSheetId="8">#REF!</definedName>
    <definedName name="header_e" localSheetId="0">#REF!</definedName>
    <definedName name="header_e" localSheetId="5">#REF!</definedName>
    <definedName name="header_e">#REF!</definedName>
    <definedName name="header_i" localSheetId="6">#REF!</definedName>
    <definedName name="header_i" localSheetId="8">#REF!</definedName>
    <definedName name="header_i" localSheetId="0">#REF!</definedName>
    <definedName name="header_i" localSheetId="5">#REF!</definedName>
    <definedName name="header_i">#REF!</definedName>
    <definedName name="holidays" localSheetId="6">#REF!</definedName>
    <definedName name="holidays" localSheetId="8">#REF!</definedName>
    <definedName name="holidays" localSheetId="0">#REF!</definedName>
    <definedName name="holidays" localSheetId="5">#REF!</definedName>
    <definedName name="holidays">#REF!</definedName>
    <definedName name="hostedASP" localSheetId="6">'[1]Cost Inputs'!#REF!</definedName>
    <definedName name="hostedASP" localSheetId="8">'[1]Cost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8">#REF!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8">#REF!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8">#REF!</definedName>
    <definedName name="includeres" localSheetId="0">#REF!</definedName>
    <definedName name="includeres" localSheetId="5">#REF!</definedName>
    <definedName name="includeres">#REF!</definedName>
    <definedName name="IncludeWeekends" localSheetId="6">#REF!</definedName>
    <definedName name="IncludeWeekends" localSheetId="8">#REF!</definedName>
    <definedName name="IncludeWeekends" localSheetId="0">#REF!</definedName>
    <definedName name="IncludeWeekends" localSheetId="5">#REF!</definedName>
    <definedName name="IncludeWeekends">#REF!</definedName>
    <definedName name="indexCZ">[11]Dropdowns!$E$4</definedName>
    <definedName name="indexNS">[11]Dropdowns!$E$6</definedName>
    <definedName name="indexUtility">[11]Dropdowns!$E$7</definedName>
    <definedName name="Industries" localSheetId="6">OFFSET(#REF!,,,#REF!)</definedName>
    <definedName name="Industries" localSheetId="8">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8">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8">'[1]Cost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8">#REF!</definedName>
    <definedName name="inlcudepls" localSheetId="0">#REF!</definedName>
    <definedName name="inlcudepls" localSheetId="5">#REF!</definedName>
    <definedName name="inlcudepls">#REF!</definedName>
    <definedName name="Inputs">[12]Inputs!$C$4:$CH$47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8">#REF!</definedName>
    <definedName name="Launch_Refine_Market" localSheetId="11">#REF!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8">#REF!</definedName>
    <definedName name="lcachoose" localSheetId="0">#REF!</definedName>
    <definedName name="lcachoose" localSheetId="5">#REF!</definedName>
    <definedName name="lcachoose">#REF!</definedName>
    <definedName name="lcas" localSheetId="6">#REF!</definedName>
    <definedName name="lcas" localSheetId="8">#REF!</definedName>
    <definedName name="lcas" localSheetId="0">#REF!</definedName>
    <definedName name="lcas" localSheetId="5">#REF!</definedName>
    <definedName name="lcas">#REF!</definedName>
    <definedName name="lcastart" localSheetId="6">#REF!</definedName>
    <definedName name="lcastart" localSheetId="8">#REF!</definedName>
    <definedName name="lcastart" localSheetId="0">#REF!</definedName>
    <definedName name="lcastart" localSheetId="5">#REF!</definedName>
    <definedName name="lcastart">#REF!</definedName>
    <definedName name="Life" localSheetId="6">[3]Inputs!#REF!</definedName>
    <definedName name="Life" localSheetId="8">[3]Inputs!#REF!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8">#REF!</definedName>
    <definedName name="lolp_sum" localSheetId="0">#REF!</definedName>
    <definedName name="lolp_sum" localSheetId="5">#REF!</definedName>
    <definedName name="lolp_sum">#REF!</definedName>
    <definedName name="LOLPsimBase" localSheetId="6">#REF!</definedName>
    <definedName name="LOLPsimBase" localSheetId="8">#REF!</definedName>
    <definedName name="LOLPsimBase" localSheetId="0">#REF!</definedName>
    <definedName name="LOLPsimBase" localSheetId="5">#REF!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 localSheetId="6">#REF!</definedName>
    <definedName name="MA" localSheetId="8">#REF!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8">#REF!</definedName>
    <definedName name="Manage_AMI" localSheetId="11">#REF!</definedName>
    <definedName name="Manage_AMI" localSheetId="0">#REF!</definedName>
    <definedName name="Manage_AMI" localSheetId="5">#REF!</definedName>
    <definedName name="Manage_AMI">#REF!</definedName>
    <definedName name="MASTERORDER" localSheetId="6">#REF!</definedName>
    <definedName name="MASTERORDER" localSheetId="8">#REF!</definedName>
    <definedName name="MASTERORDER" localSheetId="0">#REF!</definedName>
    <definedName name="MASTERORDER" localSheetId="5">#REF!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8">#REF!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8">#REF!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8">#REF!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8">#REF!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8">#REF!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8">#REF!</definedName>
    <definedName name="Meet_Financial_Targets" localSheetId="11">#REF!</definedName>
    <definedName name="Meet_Financial_Targets" localSheetId="0">#REF!</definedName>
    <definedName name="Meet_Financial_Targets" localSheetId="5">#REF!</definedName>
    <definedName name="Meet_Financial_Targets">#REF!</definedName>
    <definedName name="minUpgFlag" localSheetId="8">OFFSET('[6]t - BundleSupplySortCalcs'!$E$13,1,0,[0]!existRanks,1)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8">#REF!</definedName>
    <definedName name="Monthlies" localSheetId="0">#REF!</definedName>
    <definedName name="Monthlies" localSheetId="5">#REF!</definedName>
    <definedName name="Monthlies">#REF!</definedName>
    <definedName name="MonthliesPower" localSheetId="6">#REF!</definedName>
    <definedName name="MonthliesPower" localSheetId="8">#REF!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8">'[1]Cost Inputs'!#REF!</definedName>
    <definedName name="multiplier" localSheetId="0">'[1]Cost Inputs'!#REF!</definedName>
    <definedName name="multiplier" localSheetId="5">'[1]Cost Inputs'!#REF!</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8">#REF!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8">#REF!</definedName>
    <definedName name="newenrollmentswitch" localSheetId="0">#REF!</definedName>
    <definedName name="newenrollmentswitch" localSheetId="5">#REF!</definedName>
    <definedName name="newenrollmentswitch">#REF!</definedName>
    <definedName name="newRanks">'[6]o - NewTx'!$E$1</definedName>
    <definedName name="newTx1Flag" localSheetId="8">OFFSET('[6]t - BundleSupplySortCalcs'!$J$13,1,0,[0]!newRanks,1)</definedName>
    <definedName name="newTx1Flag" localSheetId="2">OFFSET('[6]t - BundleSupplySortCalcs'!$J$13,1,0,newRanks,1)</definedName>
    <definedName name="newTx1Flag">OFFSET('[6]t - BundleSupplySortCalcs'!$J$13,1,0,newRanks,1)</definedName>
    <definedName name="newTx2Flag" localSheetId="8">OFFSET('[6]t - BundleSupplySortCalcs'!$K$13,1,0,[0]!newRanks,1)</definedName>
    <definedName name="newTx2Flag" localSheetId="2">OFFSET('[6]t - BundleSupplySortCalcs'!$K$13,1,0,newRanks,1)</definedName>
    <definedName name="newTx2Flag">OFFSET('[6]t - BundleSupplySortCalcs'!$K$13,1,0,newRanks,1)</definedName>
    <definedName name="newTxDepend" localSheetId="8">OFFSET('[6]o - NewTx'!$J$5,1,0,[0]!newRanks,1)</definedName>
    <definedName name="newTxDepend" localSheetId="2">OFFSET('[6]o - NewTx'!$J$5,1,0,newRanks,1)</definedName>
    <definedName name="newTxDepend">OFFSET('[6]o - NewTx'!$J$5,1,0,newRanks,1)</definedName>
    <definedName name="newTxLosses" localSheetId="8">OFFSET('[6]o - NewTx'!$Q$5,1,0,[0]!newRanks,1)</definedName>
    <definedName name="newTxLosses" localSheetId="2">OFFSET('[6]o - NewTx'!$Q$5,1,0,newRanks,1)</definedName>
    <definedName name="newTxLosses">OFFSET('[6]o - NewTx'!$Q$5,1,0,newRanks,1)</definedName>
    <definedName name="newTxRAZones" localSheetId="8">OFFSET('[6]o - NewTx'!$O$5,1,0,[0]!newRanks,1)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8">#REF!</definedName>
    <definedName name="nRow" localSheetId="0">#REF!</definedName>
    <definedName name="nRow" localSheetId="5">#REF!</definedName>
    <definedName name="nRow">#REF!</definedName>
    <definedName name="objvalue" localSheetId="6">#REF!</definedName>
    <definedName name="objvalue" localSheetId="8">#REF!</definedName>
    <definedName name="objvalue" localSheetId="0">#REF!</definedName>
    <definedName name="objvalue" localSheetId="5">#REF!</definedName>
    <definedName name="objvalue">#REF!</definedName>
    <definedName name="Objvalue2" localSheetId="6">#REF!</definedName>
    <definedName name="Objvalue2" localSheetId="8">#REF!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8">#REF!</definedName>
    <definedName name="ORDERS2012" localSheetId="0">#REF!</definedName>
    <definedName name="ORDERS2012" localSheetId="5">#REF!</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8">#REF!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8">#REF!</definedName>
    <definedName name="pctimpactfinal" localSheetId="0">#REF!</definedName>
    <definedName name="pctimpactfinal" localSheetId="5">#REF!</definedName>
    <definedName name="pctimpactfinal">#REF!</definedName>
    <definedName name="pctimpactnew" localSheetId="6">#REF!</definedName>
    <definedName name="pctimpactnew" localSheetId="8">#REF!</definedName>
    <definedName name="pctimpactnew" localSheetId="0">#REF!</definedName>
    <definedName name="pctimpactnew" localSheetId="5">#REF!</definedName>
    <definedName name="pctimpactnew">#REF!</definedName>
    <definedName name="Period" localSheetId="6">#REF!</definedName>
    <definedName name="Period" localSheetId="8">#REF!</definedName>
    <definedName name="Period" localSheetId="0">#REF!</definedName>
    <definedName name="Period" localSheetId="5">#REF!</definedName>
    <definedName name="Period">#REF!</definedName>
    <definedName name="PLSAmmHighYrs" localSheetId="6">#REF!</definedName>
    <definedName name="PLSAmmHighYrs" localSheetId="8">#REF!</definedName>
    <definedName name="PLSAmmHighYrs" localSheetId="0">#REF!</definedName>
    <definedName name="PLSAmmHighYrs" localSheetId="5">#REF!</definedName>
    <definedName name="PLSAmmHighYrs">#REF!</definedName>
    <definedName name="PLSAmmLowYrs" localSheetId="6">#REF!</definedName>
    <definedName name="PLSAmmLowYrs" localSheetId="8">#REF!</definedName>
    <definedName name="PLSAmmLowYrs" localSheetId="0">#REF!</definedName>
    <definedName name="PLSAmmLowYrs" localSheetId="5">#REF!</definedName>
    <definedName name="PLSAmmLowYrs">#REF!</definedName>
    <definedName name="PLSAmYears" localSheetId="6">#REF!</definedName>
    <definedName name="PLSAmYears" localSheetId="8">#REF!</definedName>
    <definedName name="PLSAmYears" localSheetId="0">#REF!</definedName>
    <definedName name="PLSAmYears" localSheetId="5">#REF!</definedName>
    <definedName name="PLSAmYears">#REF!</definedName>
    <definedName name="PLSEquipmentCost" localSheetId="6">#REF!</definedName>
    <definedName name="PLSEquipmentCost" localSheetId="8">#REF!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8">#REF!</definedName>
    <definedName name="PLSIncentive" localSheetId="0">#REF!</definedName>
    <definedName name="PLSIncentive" localSheetId="5">#REF!</definedName>
    <definedName name="PLSIncentive">#REF!</definedName>
    <definedName name="PLSIncentiveHigh" localSheetId="6">#REF!</definedName>
    <definedName name="PLSIncentiveHigh" localSheetId="8">#REF!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8">#REF!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8">[3]Inputs!#REF!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8">#REF!</definedName>
    <definedName name="portfoliotype" localSheetId="0">#REF!</definedName>
    <definedName name="portfoliotype" localSheetId="5">#REF!</definedName>
    <definedName name="portfoliotype">#REF!</definedName>
    <definedName name="PositionsTitle" localSheetId="6">#REF!</definedName>
    <definedName name="PositionsTitle" localSheetId="8">#REF!</definedName>
    <definedName name="PositionsTitle" localSheetId="0">#REF!</definedName>
    <definedName name="PositionsTitle" localSheetId="5">#REF!</definedName>
    <definedName name="PositionsTitle">#REF!</definedName>
    <definedName name="pricecount" localSheetId="6">#REF!</definedName>
    <definedName name="pricecount" localSheetId="8">#REF!</definedName>
    <definedName name="pricecount" localSheetId="0">#REF!</definedName>
    <definedName name="pricecount" localSheetId="5">#REF!</definedName>
    <definedName name="pricecount">#REF!</definedName>
    <definedName name="priceout" localSheetId="6">#REF!</definedName>
    <definedName name="priceout" localSheetId="8">#REF!</definedName>
    <definedName name="priceout" localSheetId="0">#REF!</definedName>
    <definedName name="priceout" localSheetId="5">#REF!</definedName>
    <definedName name="priceout">#REF!</definedName>
    <definedName name="prices" localSheetId="6">#REF!</definedName>
    <definedName name="prices" localSheetId="8">#REF!</definedName>
    <definedName name="prices" localSheetId="0">#REF!</definedName>
    <definedName name="prices" localSheetId="5">#REF!</definedName>
    <definedName name="prices">#REF!</definedName>
    <definedName name="PriceTable" localSheetId="6">#REF!</definedName>
    <definedName name="PriceTable" localSheetId="8">#REF!</definedName>
    <definedName name="PriceTable" localSheetId="0">#REF!</definedName>
    <definedName name="PriceTable" localSheetId="5">#REF!</definedName>
    <definedName name="PriceTable">#REF!</definedName>
    <definedName name="PriceTable2" localSheetId="6">#REF!</definedName>
    <definedName name="PriceTable2" localSheetId="8">#REF!</definedName>
    <definedName name="PriceTable2" localSheetId="0">#REF!</definedName>
    <definedName name="PriceTable2" localSheetId="5">#REF!</definedName>
    <definedName name="PriceTable2">#REF!</definedName>
    <definedName name="_xlnm.Print_Area" localSheetId="10">'2018-2022 Incent Carryover'!$A$1:$O$23</definedName>
    <definedName name="_xlnm.Print_Area" localSheetId="7">'2023 ILP Exp Carryover'!$B$1:$O$61</definedName>
    <definedName name="_xlnm.Print_Area" localSheetId="1">'Cover Page'!$A$1:$K$33</definedName>
    <definedName name="_xlnm.Print_Area" localSheetId="6">'DREBA 2024-2027'!$B$1:$S$48</definedName>
    <definedName name="_xlnm.Print_Area" localSheetId="8">'Event Summary '!$A$1:$L$39</definedName>
    <definedName name="_xlnm.Print_Area" localSheetId="3">'Ex Ante LI &amp; Eligibility Stats'!$A$1:$O$19</definedName>
    <definedName name="_xlnm.Print_Area" localSheetId="4">'Ex Post LI &amp; Eligibility Stats'!$A$1:$O$22</definedName>
    <definedName name="_xlnm.Print_Area" localSheetId="12">'Fund Shift Log 2024'!$A$1:$E$21</definedName>
    <definedName name="_xlnm.Print_Area" localSheetId="9">'Incentives 2024-2027'!$A$1:$O$23</definedName>
    <definedName name="_xlnm.Print_Area" localSheetId="11">'ME&amp;O Actual Expenditures'!$A$1:$Q$63</definedName>
    <definedName name="_xlnm.Print_Area" localSheetId="2">'Program MW'!$A$1:$T$51</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10">#REF!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1">#REF!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8">'[1]Cost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8">#REF!</definedName>
    <definedName name="RESdualcurrent" localSheetId="0">#REF!</definedName>
    <definedName name="RESdualcurrent" localSheetId="5">#REF!</definedName>
    <definedName name="RESdualcurrent">#REF!</definedName>
    <definedName name="RESdualnew" localSheetId="6">#REF!</definedName>
    <definedName name="RESdualnew" localSheetId="8">#REF!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8">'[1]Cost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[15]Inputs!$D$37</definedName>
    <definedName name="RESPCTappointmentpercent" localSheetId="6">'[1]Cost Inputs'!#REF!</definedName>
    <definedName name="RESPCTappointmentpercent" localSheetId="8">'[1]Cost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8">#REF!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8">#REF!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8">'[1]Cost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[15]Inputs!$C$37</definedName>
    <definedName name="RESswitchappointmentpercent" localSheetId="6">'[1]Cost Inputs'!#REF!</definedName>
    <definedName name="RESswitchappointmentpercent" localSheetId="8">'[1]Cost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8">#REF!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8">#REF!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8">'[1]Cost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8">#REF!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8">#REF!</definedName>
    <definedName name="Saved" localSheetId="0">#REF!</definedName>
    <definedName name="Saved" localSheetId="5">#REF!</definedName>
    <definedName name="Saved">#REF!</definedName>
    <definedName name="Scenario" localSheetId="6">[3]Inputs!#REF!</definedName>
    <definedName name="Scenario" localSheetId="8">[3]Inputs!#REF!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8">#REF!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8">#REF!</definedName>
    <definedName name="ScenarioList" localSheetId="0">#REF!</definedName>
    <definedName name="ScenarioList" localSheetId="5">#REF!</definedName>
    <definedName name="ScenarioList">#REF!</definedName>
    <definedName name="Sectors" localSheetId="6">OFFSET(#REF!,,,#REF!)</definedName>
    <definedName name="Sectors" localSheetId="8">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8">OFFSET(#REF!,,,#REF!)</definedName>
    <definedName name="SectorValues" localSheetId="0">OFFSET(#REF!,,,#REF!)</definedName>
    <definedName name="SectorValues" localSheetId="5">OFFSET(#REF!,,,#REF!)</definedName>
    <definedName name="SectorValues">OFFSET(#REF!,,,#REF!)</definedName>
    <definedName name="seg1Losses" localSheetId="8">OFFSET('[6]n - ExistingTx'!$O$5,1,0,[0]!existRanks,1)</definedName>
    <definedName name="seg1Losses" localSheetId="2">OFFSET('[6]n - ExistingTx'!$O$5,1,0,existRanks,1)</definedName>
    <definedName name="seg1Losses">OFFSET('[6]n - ExistingTx'!$O$5,1,0,existRanks,1)</definedName>
    <definedName name="seg2Losses" localSheetId="8">OFFSET('[6]n - ExistingTx'!$Q$5,1,0,[0]!existRanks,1)</definedName>
    <definedName name="seg2Losses" localSheetId="2">OFFSET('[6]n - ExistingTx'!$Q$5,1,0,existRanks,1)</definedName>
    <definedName name="seg2Losses">OFFSET('[6]n - ExistingTx'!$Q$5,1,0,existRanks,1)</definedName>
    <definedName name="sencount" hidden="1">3</definedName>
    <definedName name="SMLdevicesperparticipantcurrent" localSheetId="6">#REF!</definedName>
    <definedName name="SMLdevicesperparticipantcurrent" localSheetId="8">#REF!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8">#REF!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8">#REF!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8">#REF!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8">#REF!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8">#REF!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8">'[1]Cost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8">#REF!</definedName>
    <definedName name="ss" localSheetId="0">#REF!</definedName>
    <definedName name="ss">#REF!</definedName>
    <definedName name="sss" localSheetId="8" hidden="1">{"PI_Data",#N/A,TRUE,"P&amp;I Data"}</definedName>
    <definedName name="sss" hidden="1">{"PI_Data",#N/A,TRUE,"P&amp;I Data"}</definedName>
    <definedName name="Stabilization_Customer_Base" localSheetId="10">#REF!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1">#REF!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8">[3]Inputs!#REF!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8">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8">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8">#REF!</definedName>
    <definedName name="Submital" localSheetId="0">#REF!</definedName>
    <definedName name="Submital" localSheetId="5">#REF!</definedName>
    <definedName name="Submital">#REF!</definedName>
    <definedName name="switchimpactcurrent" localSheetId="6">#REF!</definedName>
    <definedName name="switchimpactcurrent" localSheetId="8">#REF!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8">#REF!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8">#REF!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8">#REF!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8">'[1]Cost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10">#REF!</definedName>
    <definedName name="TEST0" localSheetId="7">#REF!</definedName>
    <definedName name="TEST0" localSheetId="6">#REF!</definedName>
    <definedName name="TEST0" localSheetId="8">#REF!</definedName>
    <definedName name="TEST0" localSheetId="9">#REF!</definedName>
    <definedName name="TEST0" localSheetId="11">#REF!</definedName>
    <definedName name="TEST0" localSheetId="0">#REF!</definedName>
    <definedName name="TEST0" localSheetId="5">#REF!</definedName>
    <definedName name="TEST0">#REF!</definedName>
    <definedName name="TEST1" localSheetId="10">#REF!</definedName>
    <definedName name="TEST1" localSheetId="7">#REF!</definedName>
    <definedName name="TEST1" localSheetId="6">#REF!</definedName>
    <definedName name="TEST1" localSheetId="8">#REF!</definedName>
    <definedName name="TEST1" localSheetId="9">#REF!</definedName>
    <definedName name="TEST1" localSheetId="11">#REF!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8">#REF!</definedName>
    <definedName name="TEST10" localSheetId="11">#REF!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8">#REF!</definedName>
    <definedName name="TEST11" localSheetId="11">#REF!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8">#REF!</definedName>
    <definedName name="TEST12" localSheetId="11">#REF!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8">#REF!</definedName>
    <definedName name="TEST13" localSheetId="11">#REF!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8">#REF!</definedName>
    <definedName name="TEST14" localSheetId="11">#REF!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8">#REF!</definedName>
    <definedName name="TEST15" localSheetId="11">#REF!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8">#REF!</definedName>
    <definedName name="TEST16" localSheetId="11">#REF!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8">#REF!</definedName>
    <definedName name="TEST17" localSheetId="11">#REF!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8">#REF!</definedName>
    <definedName name="TEST18" localSheetId="11">#REF!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8">#REF!</definedName>
    <definedName name="TEST19" localSheetId="11">#REF!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8">#REF!</definedName>
    <definedName name="TEST2" localSheetId="11">#REF!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8">#REF!</definedName>
    <definedName name="TEST20" localSheetId="11">#REF!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8">#REF!</definedName>
    <definedName name="TEST21" localSheetId="11">#REF!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8">#REF!</definedName>
    <definedName name="TEST22" localSheetId="11">#REF!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8">#REF!</definedName>
    <definedName name="TEST23" localSheetId="11">#REF!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8">#REF!</definedName>
    <definedName name="TEST24" localSheetId="11">#REF!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8">#REF!</definedName>
    <definedName name="TEST25" localSheetId="11">#REF!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8">#REF!</definedName>
    <definedName name="TEST26" localSheetId="11">#REF!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8">#REF!</definedName>
    <definedName name="TEST27" localSheetId="11">#REF!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8">#REF!</definedName>
    <definedName name="TEST28" localSheetId="11">#REF!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8">#REF!</definedName>
    <definedName name="TEST3" localSheetId="11">#REF!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8">#REF!</definedName>
    <definedName name="TEST4" localSheetId="11">#REF!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8">#REF!</definedName>
    <definedName name="TEST5" localSheetId="11">#REF!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8">#REF!</definedName>
    <definedName name="TEST6" localSheetId="11">#REF!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8">#REF!</definedName>
    <definedName name="TEST7" localSheetId="11">#REF!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8">#REF!</definedName>
    <definedName name="TEST8" localSheetId="11">#REF!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8">#REF!</definedName>
    <definedName name="TEST9" localSheetId="11">#REF!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8">#REF!</definedName>
    <definedName name="TESTHKEY" localSheetId="11">#REF!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8">#REF!</definedName>
    <definedName name="TESTKEYS" localSheetId="11">#REF!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8">#REF!</definedName>
    <definedName name="TESTVKEY" localSheetId="11">#REF!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8">#REF!</definedName>
    <definedName name="text_e" localSheetId="0">#REF!</definedName>
    <definedName name="text_e" localSheetId="5">#REF!</definedName>
    <definedName name="text_e">#REF!</definedName>
    <definedName name="text_i" localSheetId="6">#REF!</definedName>
    <definedName name="text_i" localSheetId="8">#REF!</definedName>
    <definedName name="text_i" localSheetId="0">#REF!</definedName>
    <definedName name="text_i" localSheetId="5">#REF!</definedName>
    <definedName name="text_i">#REF!</definedName>
    <definedName name="TotalCoveredHours" localSheetId="6">#REF!</definedName>
    <definedName name="TotalCoveredHours" localSheetId="8">#REF!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8">#REF!</definedName>
    <definedName name="totalEvents" localSheetId="0">#REF!</definedName>
    <definedName name="totalEvents" localSheetId="5">#REF!</definedName>
    <definedName name="totalEvents">#REF!</definedName>
    <definedName name="totalEvents2" localSheetId="6">#REF!</definedName>
    <definedName name="totalEvents2" localSheetId="8">#REF!</definedName>
    <definedName name="totalEvents2" localSheetId="0">#REF!</definedName>
    <definedName name="totalEvents2" localSheetId="5">#REF!</definedName>
    <definedName name="totalEvents2">#REF!</definedName>
    <definedName name="TotalEventsM" localSheetId="6">#REF!</definedName>
    <definedName name="TotalEventsM" localSheetId="8">#REF!</definedName>
    <definedName name="TotalEventsM" localSheetId="0">#REF!</definedName>
    <definedName name="TotalEventsM" localSheetId="5">#REF!</definedName>
    <definedName name="TotalEventsM">#REF!</definedName>
    <definedName name="totalEventsM2" localSheetId="6">#REF!</definedName>
    <definedName name="totalEventsM2" localSheetId="8">#REF!</definedName>
    <definedName name="totalEventsM2" localSheetId="0">#REF!</definedName>
    <definedName name="totalEventsM2" localSheetId="5">#REF!</definedName>
    <definedName name="totalEventsM2">#REF!</definedName>
    <definedName name="totalHours" localSheetId="6">#REF!</definedName>
    <definedName name="totalHours" localSheetId="8">#REF!</definedName>
    <definedName name="totalHours" localSheetId="0">#REF!</definedName>
    <definedName name="totalHours" localSheetId="5">#REF!</definedName>
    <definedName name="totalHours">#REF!</definedName>
    <definedName name="TotalHours2" localSheetId="6">#REF!</definedName>
    <definedName name="TotalHours2" localSheetId="8">#REF!</definedName>
    <definedName name="TotalHours2" localSheetId="0">#REF!</definedName>
    <definedName name="TotalHours2" localSheetId="5">#REF!</definedName>
    <definedName name="TotalHours2">#REF!</definedName>
    <definedName name="totalHoursM" localSheetId="6">#REF!</definedName>
    <definedName name="totalHoursM" localSheetId="8">#REF!</definedName>
    <definedName name="totalHoursM" localSheetId="0">#REF!</definedName>
    <definedName name="totalHoursM" localSheetId="5">#REF!</definedName>
    <definedName name="totalHoursM">#REF!</definedName>
    <definedName name="TotalHoursM2" localSheetId="6">#REF!</definedName>
    <definedName name="TotalHoursM2" localSheetId="8">#REF!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8">"Total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8">'[1]Cost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8">#REF!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OFFSET('[6]o - NewTx'!$BR$5,1,0,[0]!newRanks,1)</definedName>
    <definedName name="tx1Time" localSheetId="2">OFFSET('[6]o - NewTx'!$BR$5,1,0,newRanks,1)</definedName>
    <definedName name="tx1Time">OFFSET('[6]o - NewTx'!$BR$5,1,0,newRanks,1)</definedName>
    <definedName name="tx2Time" localSheetId="8">OFFSET('[6]o - NewTx'!$BS$5,1,0,[0]!newRanks,1)</definedName>
    <definedName name="tx2Time" localSheetId="2">OFFSET('[6]o - NewTx'!$BS$5,1,0,newRanks,1)</definedName>
    <definedName name="tx2Time">OFFSET('[6]o - NewTx'!$BS$5,1,0,newRanks,1)</definedName>
    <definedName name="Types" localSheetId="6">OFFSET(#REF!,,,#REF!)</definedName>
    <definedName name="Types" localSheetId="8">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8">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8">#REF!</definedName>
    <definedName name="Updated" localSheetId="0">#REF!</definedName>
    <definedName name="Updated" localSheetId="5">#REF!</definedName>
    <definedName name="Updated">#REF!</definedName>
    <definedName name="Valued_Service_Provider" localSheetId="10">#REF!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1">#REF!</definedName>
    <definedName name="Valued_Service_Provider" localSheetId="0">#REF!</definedName>
    <definedName name="Valued_Service_Provider" localSheetId="5">#REF!</definedName>
    <definedName name="Valued_Service_Provider">#REF!</definedName>
    <definedName name="Voice_of_Customer" localSheetId="10">#REF!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1">#REF!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8">#REF!</definedName>
    <definedName name="withinperiod" localSheetId="0">#REF!</definedName>
    <definedName name="withinperiod" localSheetId="5">#REF!</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8">#REF!</definedName>
    <definedName name="xx" localSheetId="0">#REF!</definedName>
    <definedName name="xx">#REF!</definedName>
    <definedName name="xxxx" localSheetId="6">#REF!</definedName>
    <definedName name="xxxx" localSheetId="8">#REF!</definedName>
    <definedName name="xxxx" localSheetId="0">#REF!</definedName>
    <definedName name="xxxx" localSheetId="5">#REF!</definedName>
    <definedName name="xxxx">#REF!</definedName>
    <definedName name="Year" localSheetId="6">#REF!</definedName>
    <definedName name="Year" localSheetId="8">#REF!</definedName>
    <definedName name="Year" localSheetId="0">#REF!</definedName>
    <definedName name="Year" localSheetId="5">#REF!</definedName>
    <definedName name="Year">#REF!</definedName>
    <definedName name="Year1Disc" localSheetId="6">#REF!</definedName>
    <definedName name="Year1Disc" localSheetId="8">#REF!</definedName>
    <definedName name="Year1Disc" localSheetId="0">#REF!</definedName>
    <definedName name="Year1Disc" localSheetId="5">#REF!</definedName>
    <definedName name="Year1Disc">#REF!</definedName>
    <definedName name="Year2Disc" localSheetId="6">#REF!</definedName>
    <definedName name="Year2Disc" localSheetId="8">#REF!</definedName>
    <definedName name="Year2Disc" localSheetId="0">#REF!</definedName>
    <definedName name="Year2Disc" localSheetId="5">#REF!</definedName>
    <definedName name="Year2Disc">#REF!</definedName>
    <definedName name="Year3Disc" localSheetId="6">#REF!</definedName>
    <definedName name="Year3Disc" localSheetId="8">#REF!</definedName>
    <definedName name="Year3Disc" localSheetId="0">#REF!</definedName>
    <definedName name="Year3Disc" localSheetId="5">#REF!</definedName>
    <definedName name="Year3Disc">#REF!</definedName>
    <definedName name="yeartype" localSheetId="6">#REF!</definedName>
    <definedName name="yeartype" localSheetId="8">#REF!</definedName>
    <definedName name="yeartype" localSheetId="0">#REF!</definedName>
    <definedName name="yeartype" localSheetId="5">#REF!</definedName>
    <definedName name="yeartype">#REF!</definedName>
    <definedName name="YrRunning" localSheetId="6">#REF!</definedName>
    <definedName name="YrRunning" localSheetId="8">#REF!</definedName>
    <definedName name="YrRunning" localSheetId="0">#REF!</definedName>
    <definedName name="YrRunning" localSheetId="5">#REF!</definedName>
    <definedName name="YrRunning">#REF!</definedName>
    <definedName name="zzzzz" localSheetId="6">#REF!</definedName>
    <definedName name="zzzzz" localSheetId="8">#REF!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67" l="1"/>
  <c r="E25" i="67"/>
  <c r="D25" i="67"/>
  <c r="I34" i="65"/>
  <c r="I28" i="65"/>
  <c r="I18" i="65"/>
  <c r="I11" i="65"/>
  <c r="I7" i="65"/>
  <c r="H34" i="65"/>
  <c r="H28" i="65"/>
  <c r="G23" i="65"/>
  <c r="H23" i="65"/>
  <c r="H18" i="65"/>
  <c r="H11" i="65"/>
  <c r="F25" i="67"/>
  <c r="G34" i="65"/>
  <c r="G28" i="65"/>
  <c r="G18" i="65"/>
  <c r="G11" i="65"/>
  <c r="O11" i="92"/>
  <c r="P11" i="92"/>
  <c r="D12" i="92"/>
  <c r="E12" i="92"/>
  <c r="F12" i="92"/>
  <c r="G12" i="92"/>
  <c r="H12" i="92"/>
  <c r="I12" i="92"/>
  <c r="J12" i="92"/>
  <c r="K12" i="92"/>
  <c r="L12" i="92"/>
  <c r="M12" i="92"/>
  <c r="N12" i="92"/>
  <c r="C12" i="92"/>
  <c r="E44" i="92" l="1"/>
  <c r="D15" i="95" l="1"/>
  <c r="C15" i="95"/>
  <c r="O41" i="92"/>
  <c r="P41" i="92"/>
  <c r="O42" i="92"/>
  <c r="P42" i="92"/>
  <c r="O43" i="92"/>
  <c r="P43" i="92"/>
  <c r="S43" i="92" s="1"/>
  <c r="O36" i="92"/>
  <c r="P36" i="92"/>
  <c r="O31" i="92"/>
  <c r="P31" i="92"/>
  <c r="O24" i="92"/>
  <c r="P24" i="92"/>
  <c r="O25" i="92"/>
  <c r="P25" i="92"/>
  <c r="S25" i="92" s="1"/>
  <c r="O26" i="92"/>
  <c r="P26" i="92"/>
  <c r="O9" i="92"/>
  <c r="P9" i="92"/>
  <c r="S9" i="92" s="1"/>
  <c r="O10" i="92"/>
  <c r="P10" i="92"/>
  <c r="S10" i="92" s="1"/>
  <c r="N8" i="93"/>
  <c r="N9" i="93"/>
  <c r="N10" i="93"/>
  <c r="N11" i="93"/>
  <c r="N12" i="93"/>
  <c r="N13" i="93"/>
  <c r="N14" i="93"/>
  <c r="N7" i="93"/>
  <c r="D15" i="93"/>
  <c r="C15" i="93"/>
  <c r="E15" i="93"/>
  <c r="B15" i="93"/>
  <c r="F28" i="65"/>
  <c r="F46" i="65"/>
  <c r="F54" i="65"/>
  <c r="F41" i="65"/>
  <c r="F34" i="65"/>
  <c r="F56" i="65" s="1"/>
  <c r="F23" i="65"/>
  <c r="F18" i="65"/>
  <c r="F14" i="65"/>
  <c r="F11" i="65"/>
  <c r="F7" i="65"/>
  <c r="G7" i="65"/>
  <c r="H7" i="65"/>
  <c r="O40" i="65"/>
  <c r="O26" i="65"/>
  <c r="O9" i="65"/>
  <c r="O6" i="65"/>
  <c r="P30" i="92"/>
  <c r="S30" i="92" s="1"/>
  <c r="O15" i="92"/>
  <c r="O16" i="92" s="1"/>
  <c r="N47" i="67"/>
  <c r="O47" i="67" s="1"/>
  <c r="N48" i="67"/>
  <c r="O48" i="67" s="1"/>
  <c r="E43" i="67"/>
  <c r="N15" i="67"/>
  <c r="O15" i="67"/>
  <c r="N20" i="67"/>
  <c r="O20" i="67"/>
  <c r="N49" i="67"/>
  <c r="O49" i="67" s="1"/>
  <c r="O19" i="95"/>
  <c r="N19" i="95"/>
  <c r="O16" i="95"/>
  <c r="O15" i="95"/>
  <c r="N15" i="95"/>
  <c r="M15" i="95"/>
  <c r="L15" i="95"/>
  <c r="K15" i="95"/>
  <c r="J15" i="95"/>
  <c r="I15" i="95"/>
  <c r="H15" i="95"/>
  <c r="G15" i="95"/>
  <c r="F15" i="95"/>
  <c r="E15" i="95"/>
  <c r="S36" i="92"/>
  <c r="P35" i="92"/>
  <c r="S35" i="92" s="1"/>
  <c r="O35" i="92"/>
  <c r="O37" i="92" s="1"/>
  <c r="S41" i="92"/>
  <c r="P40" i="92"/>
  <c r="S40" i="92" s="1"/>
  <c r="O40" i="92"/>
  <c r="S26" i="92"/>
  <c r="S24" i="92"/>
  <c r="P23" i="92"/>
  <c r="S23" i="92" s="1"/>
  <c r="O23" i="92"/>
  <c r="P19" i="92"/>
  <c r="S19" i="92" s="1"/>
  <c r="O19" i="92"/>
  <c r="P18" i="92"/>
  <c r="O18" i="92"/>
  <c r="P8" i="92"/>
  <c r="S8" i="92" s="1"/>
  <c r="O8" i="92"/>
  <c r="O12" i="92" s="1"/>
  <c r="E20" i="92"/>
  <c r="E27" i="92"/>
  <c r="D58" i="67"/>
  <c r="N46" i="67"/>
  <c r="D26" i="67"/>
  <c r="N26" i="67"/>
  <c r="O26" i="67" s="1"/>
  <c r="D43" i="67"/>
  <c r="N55" i="67"/>
  <c r="O55" i="67" s="1"/>
  <c r="N54" i="67"/>
  <c r="O54" i="67" s="1"/>
  <c r="E34" i="65"/>
  <c r="E32" i="92"/>
  <c r="E16" i="92"/>
  <c r="M14" i="72"/>
  <c r="M15" i="72"/>
  <c r="M16" i="72"/>
  <c r="M17" i="72"/>
  <c r="M18" i="72"/>
  <c r="M13" i="72"/>
  <c r="M19" i="72"/>
  <c r="M27" i="72"/>
  <c r="C25" i="67"/>
  <c r="C43" i="67"/>
  <c r="B25" i="67"/>
  <c r="B43" i="67"/>
  <c r="C7" i="65"/>
  <c r="D7" i="65"/>
  <c r="D54" i="65"/>
  <c r="C41" i="65"/>
  <c r="C34" i="65"/>
  <c r="C14" i="65"/>
  <c r="C54" i="65"/>
  <c r="O17" i="65"/>
  <c r="D37" i="92"/>
  <c r="D32" i="92"/>
  <c r="D20" i="92"/>
  <c r="C32" i="92"/>
  <c r="C27" i="92"/>
  <c r="C16" i="92"/>
  <c r="O15" i="93"/>
  <c r="K25" i="72"/>
  <c r="M25" i="72"/>
  <c r="G25" i="72"/>
  <c r="I25" i="72"/>
  <c r="C25" i="72"/>
  <c r="E25" i="72"/>
  <c r="N30" i="67"/>
  <c r="O30" i="67" s="1"/>
  <c r="N29" i="67"/>
  <c r="O29" i="67"/>
  <c r="N13" i="67"/>
  <c r="O13" i="67"/>
  <c r="N56" i="67"/>
  <c r="N27" i="67"/>
  <c r="O27" i="67" s="1"/>
  <c r="N17" i="67"/>
  <c r="O17" i="67"/>
  <c r="N28" i="67"/>
  <c r="N57" i="67"/>
  <c r="O57" i="67" s="1"/>
  <c r="R12" i="92"/>
  <c r="Q13" i="67"/>
  <c r="O50" i="65"/>
  <c r="O51" i="65"/>
  <c r="C44" i="92"/>
  <c r="D44" i="92"/>
  <c r="F44" i="92"/>
  <c r="G44" i="92"/>
  <c r="H44" i="92"/>
  <c r="I44" i="92"/>
  <c r="J44" i="92"/>
  <c r="K44" i="92"/>
  <c r="L44" i="92"/>
  <c r="M44" i="92"/>
  <c r="N44" i="92"/>
  <c r="Q44" i="92"/>
  <c r="R44" i="92"/>
  <c r="N50" i="67"/>
  <c r="O50" i="67" s="1"/>
  <c r="B51" i="67"/>
  <c r="B5" i="67"/>
  <c r="B4" i="67"/>
  <c r="L58" i="67"/>
  <c r="M58" i="67"/>
  <c r="L51" i="67"/>
  <c r="M51" i="67"/>
  <c r="F43" i="67"/>
  <c r="G43" i="67"/>
  <c r="H25" i="67"/>
  <c r="H43" i="67" s="1"/>
  <c r="I25" i="67"/>
  <c r="I43" i="67" s="1"/>
  <c r="J25" i="67"/>
  <c r="J43" i="67"/>
  <c r="K25" i="67"/>
  <c r="K43" i="67" s="1"/>
  <c r="L25" i="67"/>
  <c r="L43" i="67"/>
  <c r="M25" i="67"/>
  <c r="M43" i="67" s="1"/>
  <c r="N54" i="65"/>
  <c r="N56" i="65"/>
  <c r="N37" i="92"/>
  <c r="L37" i="92"/>
  <c r="K37" i="92"/>
  <c r="N32" i="92"/>
  <c r="L32" i="92"/>
  <c r="K32" i="92"/>
  <c r="N27" i="92"/>
  <c r="N45" i="92" s="1"/>
  <c r="K27" i="92"/>
  <c r="L27" i="92"/>
  <c r="S17" i="92"/>
  <c r="N20" i="92"/>
  <c r="L20" i="92"/>
  <c r="K20" i="92"/>
  <c r="N16" i="92"/>
  <c r="L16" i="92"/>
  <c r="K16" i="92"/>
  <c r="K45" i="92" s="1"/>
  <c r="M15" i="93"/>
  <c r="M54" i="65"/>
  <c r="M56" i="65"/>
  <c r="L15" i="93"/>
  <c r="M20" i="92"/>
  <c r="M16" i="92"/>
  <c r="M27" i="92"/>
  <c r="M32" i="92"/>
  <c r="M37" i="92"/>
  <c r="S51" i="72"/>
  <c r="S59" i="72"/>
  <c r="U51" i="72"/>
  <c r="U59" i="72"/>
  <c r="L54" i="65"/>
  <c r="L56" i="65"/>
  <c r="K54" i="65"/>
  <c r="K56" i="65"/>
  <c r="J15" i="93"/>
  <c r="I51" i="67"/>
  <c r="J54" i="65"/>
  <c r="J56" i="65"/>
  <c r="I54" i="65"/>
  <c r="I56" i="65" s="1"/>
  <c r="G15" i="93"/>
  <c r="H54" i="65"/>
  <c r="H56" i="65"/>
  <c r="G54" i="65"/>
  <c r="G41" i="65"/>
  <c r="C19" i="68"/>
  <c r="E54" i="65"/>
  <c r="E46" i="65"/>
  <c r="E41" i="65"/>
  <c r="E28" i="65"/>
  <c r="E23" i="65"/>
  <c r="E18" i="65"/>
  <c r="E14" i="65"/>
  <c r="E11" i="65"/>
  <c r="E7" i="65"/>
  <c r="F15" i="93"/>
  <c r="H15" i="93"/>
  <c r="I15" i="93"/>
  <c r="K15" i="93"/>
  <c r="D14" i="65"/>
  <c r="D11" i="65"/>
  <c r="C11" i="65"/>
  <c r="D18" i="65"/>
  <c r="D23" i="65"/>
  <c r="C23" i="65"/>
  <c r="C46" i="65"/>
  <c r="D41" i="65"/>
  <c r="D34" i="65"/>
  <c r="F20" i="92"/>
  <c r="I19" i="72"/>
  <c r="I27" i="72"/>
  <c r="G19" i="72"/>
  <c r="G27" i="72"/>
  <c r="O42" i="67"/>
  <c r="O41" i="67"/>
  <c r="O40" i="67"/>
  <c r="O39" i="67"/>
  <c r="O38" i="67"/>
  <c r="O37" i="67"/>
  <c r="O36" i="67"/>
  <c r="O35" i="67"/>
  <c r="O34" i="67"/>
  <c r="O33" i="67"/>
  <c r="O32" i="67"/>
  <c r="O31" i="67"/>
  <c r="F27" i="92"/>
  <c r="G27" i="92"/>
  <c r="H27" i="92"/>
  <c r="I27" i="92"/>
  <c r="J27" i="92"/>
  <c r="Q12" i="92"/>
  <c r="N19" i="93"/>
  <c r="O19" i="93"/>
  <c r="O16" i="93"/>
  <c r="R37" i="92"/>
  <c r="Q37" i="92"/>
  <c r="Q45" i="92" s="1"/>
  <c r="J37" i="92"/>
  <c r="I37" i="92"/>
  <c r="H37" i="92"/>
  <c r="G37" i="92"/>
  <c r="F37" i="92"/>
  <c r="E37" i="92"/>
  <c r="C37" i="92"/>
  <c r="R32" i="92"/>
  <c r="Q32" i="92"/>
  <c r="J32" i="92"/>
  <c r="I32" i="92"/>
  <c r="H32" i="92"/>
  <c r="G32" i="92"/>
  <c r="R27" i="92"/>
  <c r="R20" i="92"/>
  <c r="R45" i="92" s="1"/>
  <c r="J20" i="92"/>
  <c r="I20" i="92"/>
  <c r="H20" i="92"/>
  <c r="G20" i="92"/>
  <c r="C20" i="92"/>
  <c r="R16" i="92"/>
  <c r="Q16" i="92"/>
  <c r="J16" i="92"/>
  <c r="I16" i="92"/>
  <c r="H16" i="92"/>
  <c r="G16" i="92"/>
  <c r="G45" i="92" s="1"/>
  <c r="D16" i="92"/>
  <c r="E19" i="72"/>
  <c r="E27" i="72"/>
  <c r="C19" i="72"/>
  <c r="C27" i="72"/>
  <c r="K19" i="72"/>
  <c r="K27" i="72"/>
  <c r="B21" i="50"/>
  <c r="S21" i="68"/>
  <c r="R21" i="68"/>
  <c r="S20" i="68"/>
  <c r="R20" i="68"/>
  <c r="S19" i="68"/>
  <c r="S22" i="68"/>
  <c r="R19" i="68"/>
  <c r="S18" i="68"/>
  <c r="R18" i="68"/>
  <c r="S17" i="68"/>
  <c r="R17" i="68"/>
  <c r="R16" i="68"/>
  <c r="S13" i="68"/>
  <c r="R13" i="68"/>
  <c r="S12" i="68"/>
  <c r="R12" i="68"/>
  <c r="S11" i="68"/>
  <c r="R11" i="68"/>
  <c r="S10" i="68"/>
  <c r="R10" i="68"/>
  <c r="S9" i="68"/>
  <c r="R9" i="68"/>
  <c r="P21" i="68"/>
  <c r="O21" i="68"/>
  <c r="P20" i="68"/>
  <c r="O20" i="68"/>
  <c r="P19" i="68"/>
  <c r="O19" i="68"/>
  <c r="P18" i="68"/>
  <c r="O18" i="68"/>
  <c r="P17" i="68"/>
  <c r="O17" i="68"/>
  <c r="O16" i="68"/>
  <c r="P13" i="68"/>
  <c r="O13" i="68"/>
  <c r="P12" i="68"/>
  <c r="O12" i="68"/>
  <c r="P11" i="68"/>
  <c r="O11" i="68"/>
  <c r="P10" i="68"/>
  <c r="O10" i="68"/>
  <c r="P9" i="68"/>
  <c r="O9" i="68"/>
  <c r="C21" i="68"/>
  <c r="C20" i="68"/>
  <c r="C18" i="68"/>
  <c r="C17" i="68"/>
  <c r="C16" i="68"/>
  <c r="C13" i="68"/>
  <c r="C12" i="68"/>
  <c r="C11" i="68"/>
  <c r="C10" i="68"/>
  <c r="C9" i="68"/>
  <c r="Q42" i="68"/>
  <c r="N42" i="68"/>
  <c r="K42" i="68"/>
  <c r="H42" i="68"/>
  <c r="E42" i="68"/>
  <c r="S41" i="68"/>
  <c r="R41" i="68"/>
  <c r="P41" i="68"/>
  <c r="O41" i="68"/>
  <c r="M41" i="68"/>
  <c r="L41" i="68"/>
  <c r="J41" i="68"/>
  <c r="I41" i="68"/>
  <c r="G41" i="68"/>
  <c r="F41" i="68"/>
  <c r="S40" i="68"/>
  <c r="R40" i="68"/>
  <c r="P40" i="68"/>
  <c r="O40" i="68"/>
  <c r="M40" i="68"/>
  <c r="M42" i="68"/>
  <c r="L40" i="68"/>
  <c r="J40" i="68"/>
  <c r="I40" i="68"/>
  <c r="G40" i="68"/>
  <c r="F40" i="68"/>
  <c r="S39" i="68"/>
  <c r="R39" i="68"/>
  <c r="P39" i="68"/>
  <c r="O39" i="68"/>
  <c r="M39" i="68"/>
  <c r="L39" i="68"/>
  <c r="J39" i="68"/>
  <c r="I39" i="68"/>
  <c r="G39" i="68"/>
  <c r="F39" i="68"/>
  <c r="S38" i="68"/>
  <c r="R38" i="68"/>
  <c r="P38" i="68"/>
  <c r="O38" i="68"/>
  <c r="M38" i="68"/>
  <c r="L38" i="68"/>
  <c r="J38" i="68"/>
  <c r="I38" i="68"/>
  <c r="G38" i="68"/>
  <c r="F38" i="68"/>
  <c r="S37" i="68"/>
  <c r="R37" i="68"/>
  <c r="P37" i="68"/>
  <c r="O37" i="68"/>
  <c r="M37" i="68"/>
  <c r="L37" i="68"/>
  <c r="J37" i="68"/>
  <c r="I37" i="68"/>
  <c r="G37" i="68"/>
  <c r="G42" i="68"/>
  <c r="F37" i="68"/>
  <c r="R36" i="68"/>
  <c r="R42" i="68"/>
  <c r="O36" i="68"/>
  <c r="L36" i="68"/>
  <c r="L42" i="68"/>
  <c r="I36" i="68"/>
  <c r="I42" i="68"/>
  <c r="F36" i="68"/>
  <c r="F42" i="68"/>
  <c r="Q34" i="68"/>
  <c r="N34" i="68"/>
  <c r="K34" i="68"/>
  <c r="H34" i="68"/>
  <c r="E34" i="68"/>
  <c r="S33" i="68"/>
  <c r="R33" i="68"/>
  <c r="P33" i="68"/>
  <c r="O33" i="68"/>
  <c r="M33" i="68"/>
  <c r="L33" i="68"/>
  <c r="J33" i="68"/>
  <c r="I33" i="68"/>
  <c r="G33" i="68"/>
  <c r="F33" i="68"/>
  <c r="S32" i="68"/>
  <c r="R32" i="68"/>
  <c r="P32" i="68"/>
  <c r="O32" i="68"/>
  <c r="M32" i="68"/>
  <c r="L32" i="68"/>
  <c r="J32" i="68"/>
  <c r="I32" i="68"/>
  <c r="G32" i="68"/>
  <c r="F32" i="68"/>
  <c r="S31" i="68"/>
  <c r="R31" i="68"/>
  <c r="P31" i="68"/>
  <c r="O31" i="68"/>
  <c r="M31" i="68"/>
  <c r="L31" i="68"/>
  <c r="J31" i="68"/>
  <c r="I31" i="68"/>
  <c r="G31" i="68"/>
  <c r="F31" i="68"/>
  <c r="S30" i="68"/>
  <c r="R30" i="68"/>
  <c r="P30" i="68"/>
  <c r="O30" i="68"/>
  <c r="M30" i="68"/>
  <c r="L30" i="68"/>
  <c r="J30" i="68"/>
  <c r="I30" i="68"/>
  <c r="G30" i="68"/>
  <c r="F30" i="68"/>
  <c r="S29" i="68"/>
  <c r="S34" i="68"/>
  <c r="R29" i="68"/>
  <c r="R34" i="68"/>
  <c r="P29" i="68"/>
  <c r="O29" i="68"/>
  <c r="O34" i="68"/>
  <c r="M29" i="68"/>
  <c r="L29" i="68"/>
  <c r="J29" i="68"/>
  <c r="J34" i="68"/>
  <c r="I29" i="68"/>
  <c r="I34" i="68"/>
  <c r="G29" i="68"/>
  <c r="G34" i="68"/>
  <c r="G43" i="68"/>
  <c r="F29" i="68"/>
  <c r="F34" i="68"/>
  <c r="D41" i="68"/>
  <c r="C41" i="68"/>
  <c r="D40" i="68"/>
  <c r="C40" i="68"/>
  <c r="D39" i="68"/>
  <c r="C39" i="68"/>
  <c r="D38" i="68"/>
  <c r="C38" i="68"/>
  <c r="D37" i="68"/>
  <c r="C37" i="68"/>
  <c r="C36" i="68"/>
  <c r="D33" i="68"/>
  <c r="C33" i="68"/>
  <c r="D32" i="68"/>
  <c r="C32" i="68"/>
  <c r="D31" i="68"/>
  <c r="C31" i="68"/>
  <c r="D30" i="68"/>
  <c r="C30" i="68"/>
  <c r="D29" i="68"/>
  <c r="C29" i="68"/>
  <c r="B42" i="68"/>
  <c r="B34" i="68"/>
  <c r="Q22" i="68"/>
  <c r="N22" i="68"/>
  <c r="Q14" i="68"/>
  <c r="N14" i="68"/>
  <c r="H22" i="68"/>
  <c r="H14" i="68"/>
  <c r="E22" i="68"/>
  <c r="E14" i="68"/>
  <c r="E23" i="68"/>
  <c r="K22" i="68"/>
  <c r="K14" i="68"/>
  <c r="B22" i="68"/>
  <c r="B14" i="68"/>
  <c r="K51" i="67"/>
  <c r="K58" i="67"/>
  <c r="J58" i="67"/>
  <c r="I58" i="67"/>
  <c r="H58" i="67"/>
  <c r="G58" i="67"/>
  <c r="F58" i="67"/>
  <c r="B58" i="67"/>
  <c r="J51" i="67"/>
  <c r="H51" i="67"/>
  <c r="G51" i="67"/>
  <c r="F51" i="67"/>
  <c r="O45" i="65"/>
  <c r="O39" i="65"/>
  <c r="O38" i="65"/>
  <c r="O41" i="65" s="1"/>
  <c r="O32" i="65"/>
  <c r="O31" i="65"/>
  <c r="O22" i="65"/>
  <c r="O21" i="65"/>
  <c r="O23" i="65" s="1"/>
  <c r="O10" i="65"/>
  <c r="O11" i="65" s="1"/>
  <c r="O16" i="65"/>
  <c r="O18" i="65" s="1"/>
  <c r="C25" i="68"/>
  <c r="F4" i="68"/>
  <c r="F21" i="68"/>
  <c r="D4" i="68"/>
  <c r="D20" i="68"/>
  <c r="D11" i="68"/>
  <c r="E43" i="68"/>
  <c r="P22" i="68"/>
  <c r="J42" i="68"/>
  <c r="H43" i="68"/>
  <c r="L34" i="68"/>
  <c r="M34" i="68"/>
  <c r="Q20" i="92"/>
  <c r="Q27" i="92"/>
  <c r="B23" i="68"/>
  <c r="S42" i="68"/>
  <c r="Q43" i="68"/>
  <c r="P42" i="68"/>
  <c r="O42" i="68"/>
  <c r="P34" i="68"/>
  <c r="P43" i="68"/>
  <c r="C58" i="67"/>
  <c r="C51" i="67"/>
  <c r="D46" i="65"/>
  <c r="O49" i="65"/>
  <c r="D28" i="65"/>
  <c r="D56" i="65" s="1"/>
  <c r="O13" i="65"/>
  <c r="O14" i="65" s="1"/>
  <c r="O53" i="65"/>
  <c r="O52" i="65"/>
  <c r="C28" i="65"/>
  <c r="C56" i="65" s="1"/>
  <c r="O37" i="65"/>
  <c r="C18" i="65"/>
  <c r="O5" i="65"/>
  <c r="D27" i="92"/>
  <c r="H23" i="68"/>
  <c r="D51" i="67"/>
  <c r="O46" i="67"/>
  <c r="O33" i="65"/>
  <c r="I43" i="68"/>
  <c r="F18" i="68"/>
  <c r="I4" i="68"/>
  <c r="K43" i="68"/>
  <c r="N43" i="68"/>
  <c r="F25" i="68"/>
  <c r="F12" i="68"/>
  <c r="C14" i="68"/>
  <c r="M43" i="68"/>
  <c r="G4" i="68"/>
  <c r="G10" i="68"/>
  <c r="F11" i="68"/>
  <c r="G21" i="68"/>
  <c r="J4" i="68"/>
  <c r="D12" i="68"/>
  <c r="G25" i="68"/>
  <c r="G11" i="68"/>
  <c r="G17" i="68"/>
  <c r="I9" i="68"/>
  <c r="I13" i="68"/>
  <c r="F19" i="68"/>
  <c r="D25" i="68"/>
  <c r="D17" i="68"/>
  <c r="G12" i="68"/>
  <c r="G18" i="68"/>
  <c r="I10" i="68"/>
  <c r="I16" i="68"/>
  <c r="F9" i="68"/>
  <c r="F13" i="68"/>
  <c r="G19" i="68"/>
  <c r="I17" i="68"/>
  <c r="I21" i="68"/>
  <c r="D19" i="68"/>
  <c r="D9" i="68"/>
  <c r="J43" i="68"/>
  <c r="G9" i="68"/>
  <c r="G13" i="68"/>
  <c r="F20" i="68"/>
  <c r="I11" i="68"/>
  <c r="D10" i="68"/>
  <c r="D18" i="68"/>
  <c r="D13" i="68"/>
  <c r="F10" i="68"/>
  <c r="F16" i="68"/>
  <c r="F22" i="68"/>
  <c r="G20" i="68"/>
  <c r="I18" i="68"/>
  <c r="S43" i="68"/>
  <c r="I25" i="68"/>
  <c r="D21" i="68"/>
  <c r="F17" i="68"/>
  <c r="K23" i="68"/>
  <c r="C22" i="68"/>
  <c r="O43" i="68"/>
  <c r="R43" i="68"/>
  <c r="F43" i="68"/>
  <c r="L43" i="68"/>
  <c r="G56" i="65"/>
  <c r="L45" i="92"/>
  <c r="D14" i="68"/>
  <c r="F14" i="68"/>
  <c r="I12" i="68"/>
  <c r="I20" i="68"/>
  <c r="I19" i="68"/>
  <c r="I22" i="68"/>
  <c r="L4" i="68"/>
  <c r="D22" i="68"/>
  <c r="C23" i="68"/>
  <c r="J18" i="68"/>
  <c r="J13" i="68"/>
  <c r="J11" i="68"/>
  <c r="J21" i="68"/>
  <c r="J17" i="68"/>
  <c r="J10" i="68"/>
  <c r="J20" i="68"/>
  <c r="J9" i="68"/>
  <c r="J25" i="68"/>
  <c r="J19" i="68"/>
  <c r="J12" i="68"/>
  <c r="G14" i="68"/>
  <c r="I14" i="68"/>
  <c r="G22" i="68"/>
  <c r="F23" i="68"/>
  <c r="L20" i="68"/>
  <c r="L25" i="68"/>
  <c r="L19" i="68"/>
  <c r="L12" i="68"/>
  <c r="L11" i="68"/>
  <c r="L18" i="68"/>
  <c r="L9" i="68"/>
  <c r="O4" i="68"/>
  <c r="M4" i="68"/>
  <c r="L13" i="68"/>
  <c r="L21" i="68"/>
  <c r="L10" i="68"/>
  <c r="L16" i="68"/>
  <c r="L17" i="68"/>
  <c r="I23" i="68"/>
  <c r="D23" i="68"/>
  <c r="J22" i="68"/>
  <c r="G23" i="68"/>
  <c r="J14" i="68"/>
  <c r="J23" i="68"/>
  <c r="L22" i="68"/>
  <c r="L14" i="68"/>
  <c r="L23" i="68"/>
  <c r="R4" i="68"/>
  <c r="P4" i="68"/>
  <c r="P25" i="68"/>
  <c r="O25" i="68"/>
  <c r="M21" i="68"/>
  <c r="M12" i="68"/>
  <c r="M25" i="68"/>
  <c r="M18" i="68"/>
  <c r="M13" i="68"/>
  <c r="M10" i="68"/>
  <c r="M19" i="68"/>
  <c r="M11" i="68"/>
  <c r="M20" i="68"/>
  <c r="M17" i="68"/>
  <c r="M9" i="68"/>
  <c r="M14" i="68"/>
  <c r="R25" i="68"/>
  <c r="S4" i="68"/>
  <c r="S25" i="68"/>
  <c r="M22" i="68"/>
  <c r="M23" i="68"/>
  <c r="B15" i="95"/>
  <c r="O27" i="65"/>
  <c r="O44" i="65"/>
  <c r="F16" i="92"/>
  <c r="F32" i="92"/>
  <c r="P15" i="92"/>
  <c r="P16" i="92" s="1"/>
  <c r="S16" i="92" s="1"/>
  <c r="O30" i="92"/>
  <c r="P12" i="92"/>
  <c r="S12" i="92" s="1"/>
  <c r="E58" i="67"/>
  <c r="N22" i="67"/>
  <c r="O22" i="67"/>
  <c r="E51" i="67"/>
  <c r="O28" i="67"/>
  <c r="S15" i="92"/>
  <c r="N51" i="67" l="1"/>
  <c r="O51" i="67" s="1"/>
  <c r="N25" i="67"/>
  <c r="O25" i="67" s="1"/>
  <c r="B43" i="68"/>
  <c r="C42" i="68"/>
  <c r="D42" i="68"/>
  <c r="C34" i="68"/>
  <c r="C43" i="68" s="1"/>
  <c r="D34" i="68"/>
  <c r="O46" i="65"/>
  <c r="P20" i="92"/>
  <c r="S20" i="92" s="1"/>
  <c r="N58" i="67"/>
  <c r="O58" i="67" s="1"/>
  <c r="R22" i="68"/>
  <c r="S14" i="68"/>
  <c r="S23" i="68" s="1"/>
  <c r="R14" i="68"/>
  <c r="Q23" i="68"/>
  <c r="R23" i="68"/>
  <c r="O28" i="65"/>
  <c r="O34" i="65"/>
  <c r="O27" i="92"/>
  <c r="I45" i="92"/>
  <c r="H45" i="92"/>
  <c r="M45" i="92"/>
  <c r="J45" i="92"/>
  <c r="S18" i="92"/>
  <c r="N23" i="68"/>
  <c r="O22" i="68"/>
  <c r="P14" i="68"/>
  <c r="P23" i="68" s="1"/>
  <c r="O14" i="68"/>
  <c r="O23" i="68" s="1"/>
  <c r="O56" i="67"/>
  <c r="N15" i="93"/>
  <c r="P27" i="92"/>
  <c r="S27" i="92" s="1"/>
  <c r="O20" i="92"/>
  <c r="O44" i="92"/>
  <c r="P32" i="92"/>
  <c r="S32" i="92" s="1"/>
  <c r="F45" i="92"/>
  <c r="O32" i="92"/>
  <c r="P44" i="92"/>
  <c r="S44" i="92" s="1"/>
  <c r="S31" i="92"/>
  <c r="C45" i="92"/>
  <c r="O54" i="65"/>
  <c r="E56" i="65"/>
  <c r="O7" i="65"/>
  <c r="S42" i="92"/>
  <c r="P37" i="92"/>
  <c r="S37" i="92" s="1"/>
  <c r="E45" i="92"/>
  <c r="D45" i="92"/>
  <c r="N43" i="67" l="1"/>
  <c r="O43" i="67" s="1"/>
  <c r="D43" i="68"/>
  <c r="O56" i="65"/>
  <c r="O45" i="92"/>
  <c r="P45" i="92"/>
  <c r="S45" i="92" s="1"/>
</calcChain>
</file>

<file path=xl/sharedStrings.xml><?xml version="1.0" encoding="utf-8"?>
<sst xmlns="http://schemas.openxmlformats.org/spreadsheetml/2006/main" count="1164" uniqueCount="338">
  <si>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</si>
  <si>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</si>
  <si>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</si>
  <si>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</si>
  <si>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</si>
  <si>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</si>
  <si>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</si>
  <si>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</si>
  <si>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</si>
  <si>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</si>
  <si>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</si>
  <si>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</si>
  <si>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</si>
  <si>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</si>
  <si>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</si>
  <si>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</si>
  <si>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</si>
  <si>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</si>
  <si>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</si>
  <si>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</si>
  <si>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</si>
  <si>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</si>
  <si>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</si>
  <si>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</si>
  <si>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</si>
  <si>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</si>
  <si>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</si>
  <si>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</si>
  <si>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</si>
  <si>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</si>
  <si>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</si>
  <si>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</si>
  <si>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</si>
  <si>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</si>
  <si>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</si>
  <si>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</si>
  <si>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</si>
  <si>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</si>
  <si>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</si>
  <si>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</si>
  <si>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2023 </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</si>
  <si>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</si>
  <si>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</si>
  <si>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</si>
  <si>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</si>
  <si>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</si>
  <si>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</si>
  <si>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</si>
  <si>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</si>
  <si>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</si>
  <si>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</si>
  <si>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</si>
  <si>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</si>
  <si>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</si>
  <si>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</si>
  <si>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</si>
  <si>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</si>
  <si>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</si>
  <si>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</si>
  <si>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</si>
  <si>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</si>
  <si>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</si>
  <si>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</si>
  <si>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</si>
  <si>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</si>
  <si>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</si>
  <si>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</si>
  <si>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</si>
  <si>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</si>
  <si>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</si>
  <si>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</si>
  <si>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</si>
  <si>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</si>
  <si>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</si>
  <si>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</si>
  <si>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</si>
  <si>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</si>
  <si>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</si>
  <si>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</si>
  <si>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</si>
  <si>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</si>
  <si>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</si>
  <si>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</si>
  <si>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</si>
  <si>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</si>
  <si>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</si>
  <si>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</si>
  <si>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</si>
  <si>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</si>
  <si>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</si>
  <si>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</si>
  <si>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</si>
  <si>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</si>
  <si>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</si>
  <si>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</si>
  <si>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</si>
  <si>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</si>
  <si>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</si>
  <si>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</si>
  <si>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</si>
  <si>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</si>
  <si>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</si>
  <si>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</si>
  <si>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</si>
  <si>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</si>
  <si>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</si>
  <si>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</si>
  <si>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</si>
  <si>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</si>
  <si>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</si>
  <si>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</si>
  <si>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</si>
  <si>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</si>
  <si>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</si>
  <si>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</si>
  <si>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</si>
  <si>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</si>
  <si>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</si>
  <si>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</si>
  <si>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</si>
  <si>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</si>
  <si>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</si>
  <si>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</si>
  <si>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</si>
  <si>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</si>
  <si>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</si>
  <si>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</si>
  <si>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</si>
  <si>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</si>
  <si>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</si>
  <si>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</si>
  <si>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</si>
  <si>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</si>
  <si>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</si>
  <si>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</si>
  <si>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Automated Response Technology (ART) </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</si>
  <si>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</si>
  <si>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</si>
  <si>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</si>
  <si>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</si>
  <si>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</si>
  <si>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</si>
  <si>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</si>
  <si>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</si>
  <si>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</si>
  <si>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</si>
  <si>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</si>
  <si>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</si>
  <si>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</si>
  <si>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</si>
  <si>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</si>
  <si>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</si>
  <si>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</si>
  <si>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</si>
  <si>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</si>
  <si>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</si>
  <si>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</si>
  <si>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Local Capacity Planning Areas and Disadvantaged Communities Pilot</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</si>
  <si>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</si>
  <si>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</si>
  <si>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</si>
  <si>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</si>
  <si>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</si>
  <si>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</si>
  <si>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</si>
  <si>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</si>
  <si>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</si>
  <si>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</si>
  <si>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</si>
  <si>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DR Ops</t>
  </si>
  <si>
    <t>DR IT</t>
  </si>
  <si>
    <t xml:space="preserve"> Budget Category 7 Total</t>
  </si>
  <si>
    <t>Total Incremental Cost</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</si>
  <si>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</si>
  <si>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</si>
  <si>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</si>
  <si>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</si>
  <si>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</si>
  <si>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</si>
  <si>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</si>
  <si>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</si>
  <si>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</si>
  <si>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</si>
  <si>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</si>
  <si>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</si>
  <si>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</si>
  <si>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</si>
  <si>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</si>
  <si>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</si>
  <si>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</si>
  <si>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</si>
  <si>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</si>
  <si>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8:  DR System Support Activities</t>
  </si>
  <si>
    <t>INTERACT</t>
  </si>
  <si>
    <t>DR Forecasting Tool</t>
  </si>
  <si>
    <t>DR ONLN EROL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</si>
  <si>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</si>
  <si>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</si>
  <si>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</si>
  <si>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</si>
  <si>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</si>
  <si>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</si>
  <si>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</si>
  <si>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</si>
  <si>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</si>
  <si>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</si>
  <si>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</si>
  <si>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</si>
  <si>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</si>
  <si>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</si>
  <si>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</si>
  <si>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</si>
  <si>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</si>
  <si>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</si>
  <si>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</si>
  <si>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</si>
  <si>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</si>
  <si>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</si>
  <si>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</si>
  <si>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</si>
  <si>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</si>
  <si>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</si>
  <si>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</si>
  <si>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</si>
  <si>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</si>
  <si>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</si>
  <si>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</si>
  <si>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</si>
  <si>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</si>
  <si>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</si>
  <si>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</si>
  <si>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</si>
  <si>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</si>
  <si>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Optional Bidding Mandatory Curtailment (OBMC) /
Scheduled Load Reduction (SLRP)</t>
  </si>
  <si>
    <t>Capacity Bidding Program</t>
  </si>
  <si>
    <t>Jun</t>
  </si>
  <si>
    <t>Market Resources in PGSB</t>
  </si>
  <si>
    <t>Day Ahead</t>
  </si>
  <si>
    <t>Market Award</t>
  </si>
  <si>
    <t>Market Resources in PGCC, PGEB, PGF1, PGKN, PGNB, PGNP, PGSI, PGST, PGZP</t>
  </si>
  <si>
    <t>Test Event</t>
  </si>
  <si>
    <t xml:space="preserve">Peak Day Pricing </t>
  </si>
  <si>
    <t>Systemwide</t>
  </si>
  <si>
    <t>Temperature</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</si>
  <si>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</si>
  <si>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</si>
  <si>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</si>
  <si>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</si>
  <si>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</si>
  <si>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</si>
  <si>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</si>
  <si>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</si>
  <si>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</si>
  <si>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</si>
  <si>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</si>
  <si>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</si>
  <si>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</si>
  <si>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</si>
  <si>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</si>
  <si>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</si>
  <si>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</si>
  <si>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</si>
  <si>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</si>
  <si>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</si>
  <si>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</si>
  <si>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2019 Authorized Budget (if Applicable)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</si>
  <si>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</si>
  <si>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</si>
  <si>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</si>
  <si>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</si>
  <si>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</si>
  <si>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</si>
  <si>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</si>
  <si>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</si>
  <si>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</si>
  <si>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</si>
  <si>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</si>
  <si>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</si>
  <si>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</si>
  <si>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</si>
  <si>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</si>
  <si>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</si>
  <si>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</si>
  <si>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</si>
  <si>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</si>
  <si>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</si>
  <si>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</si>
  <si>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</si>
  <si>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</si>
  <si>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</si>
  <si>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</si>
  <si>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</si>
  <si>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</si>
  <si>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</si>
  <si>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</si>
  <si>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</si>
  <si>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</si>
  <si>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</si>
  <si>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</si>
  <si>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</si>
  <si>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</si>
  <si>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</si>
  <si>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</si>
  <si>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 xml:space="preserve">1 </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</si>
  <si>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</si>
  <si>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</si>
  <si>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</si>
  <si>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</si>
  <si>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</si>
  <si>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</si>
  <si>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</si>
  <si>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</si>
  <si>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</si>
  <si>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</si>
  <si>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</si>
  <si>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</si>
  <si>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</si>
  <si>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</si>
  <si>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</si>
  <si>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</si>
  <si>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</si>
  <si>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</si>
  <si>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Programs for July 2024</t>
  </si>
  <si>
    <r>
      <t xml:space="preserve">            Pacific Gas and Electric Company (“PG&amp;E”) hereby submits this report on Interruptible Load and Demand Response Programs for July 2024.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</si>
  <si>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July 2024</t>
  </si>
  <si>
    <t>Jul</t>
  </si>
  <si>
    <t>Market Resources in PGNB</t>
  </si>
  <si>
    <t>Market Resources in PGSI</t>
  </si>
  <si>
    <t>Market Resources in PGNB, PGSB, PGSI, PGST</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</si>
  <si>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</si>
  <si>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</si>
  <si>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</si>
  <si>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</si>
  <si>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</si>
  <si>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</si>
  <si>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Public</t>
  </si>
  <si>
    <t>REDACTED</t>
  </si>
  <si>
    <t>Contains confidential information per declaration of Jomo Thorne dated July 23rd,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</si>
</sst>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sz val="10"/>
      <name val="Calibri"/>
      <family val="2"/>
      <scheme val="minor"/>
    </font>
    <font>
      <sz val="10"/>
      <color theme="1"/>
      <name val="Calibri"/>
      <family val="2"/>
      <scheme val="minor"/>
    </font>
    <font>
      <sz val="10"/>
      <name val="Calibri"/>
      <family val="2"/>
    </font>
    <font>
      <sz val="10"/>
      <name val="Calibri"/>
      <family val="2"/>
      <scheme val="minor"/>
    </font>
    <font>
      <sz val="10"/>
      <color theme="1"/>
      <name val="Calibri"/>
      <family val="2"/>
      <scheme val="minor"/>
    </font>
    <font>
      <sz val="10"/>
      <name val="Calibri"/>
      <family val="2"/>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34998626667073579"/>
        <bgColor indexed="64"/>
      </patternFill>
    </fill>
  </fills>
  <borders count="326">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rgb="FF000000"/>
      </top>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234" applyNumberFormat="0" applyProtection="0">
      <alignment horizontal="right" vertical="center"/>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0" fontId="21" fillId="38" borderId="234" applyNumberFormat="0" applyProtection="0">
      <alignment horizontal="left" vertical="top" indent="1"/>
    </xf>
    <xf numFmtId="4" fontId="17" fillId="30" borderId="234" applyNumberFormat="0" applyProtection="0">
      <alignment horizontal="right" vertical="center"/>
    </xf>
    <xf numFmtId="4" fontId="17" fillId="36" borderId="234" applyNumberFormat="0" applyProtection="0">
      <alignment horizontal="right" vertical="center"/>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4" fontId="26" fillId="22" borderId="175" applyNumberFormat="0" applyProtection="0">
      <alignment horizontal="left" vertical="center"/>
    </xf>
    <xf numFmtId="4" fontId="17" fillId="31" borderId="174" applyNumberFormat="0" applyProtection="0">
      <alignment horizontal="right" vertical="center"/>
    </xf>
    <xf numFmtId="0" fontId="21" fillId="39" borderId="174" applyNumberFormat="0" applyProtection="0">
      <alignment horizontal="left" vertical="top" inden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4" fontId="31" fillId="18" borderId="175" applyNumberFormat="0" applyProtection="0">
      <alignment horizontal="right" vertical="center" wrapTex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0" fontId="4" fillId="0" borderId="0"/>
    <xf numFmtId="44" fontId="4" fillId="0" borderId="0" applyFont="0" applyFill="0" applyBorder="0" applyAlignment="0" applyProtection="0"/>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0" fontId="4" fillId="0" borderId="0"/>
    <xf numFmtId="0" fontId="4" fillId="0" borderId="0"/>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26" fillId="22" borderId="138"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5" fillId="0" borderId="138" applyNumberFormat="0" applyProtection="0">
      <alignment horizontal="left" vertical="center" indent="2"/>
    </xf>
    <xf numFmtId="0" fontId="21" fillId="35" borderId="174" applyNumberFormat="0" applyProtection="0">
      <alignment horizontal="left" vertical="top" indent="1"/>
    </xf>
    <xf numFmtId="0" fontId="25" fillId="0" borderId="138" applyNumberFormat="0" applyProtection="0">
      <alignment horizontal="left" vertical="center" indent="2"/>
    </xf>
    <xf numFmtId="0" fontId="21" fillId="38" borderId="174" applyNumberFormat="0" applyProtection="0">
      <alignment horizontal="left" vertical="top" indent="1"/>
    </xf>
    <xf numFmtId="0" fontId="25" fillId="0" borderId="138" applyNumberFormat="0" applyProtection="0">
      <alignment horizontal="left" vertical="center" indent="2"/>
    </xf>
    <xf numFmtId="0" fontId="21" fillId="39" borderId="174" applyNumberFormat="0" applyProtection="0">
      <alignment horizontal="left" vertical="top" indent="1"/>
    </xf>
    <xf numFmtId="0" fontId="25" fillId="0" borderId="138"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38" applyNumberFormat="0">
      <protection locked="0"/>
    </xf>
    <xf numFmtId="0" fontId="4" fillId="0" borderId="0"/>
    <xf numFmtId="0" fontId="4" fillId="0" borderId="0"/>
    <xf numFmtId="4" fontId="26" fillId="22" borderId="175" applyNumberFormat="0" applyProtection="0">
      <alignment horizontal="left" vertical="center"/>
    </xf>
    <xf numFmtId="0" fontId="25" fillId="0" borderId="175" applyNumberFormat="0" applyProtection="0">
      <alignment horizontal="left" vertical="center" indent="2"/>
    </xf>
    <xf numFmtId="4" fontId="31" fillId="18" borderId="175" applyNumberFormat="0" applyProtection="0">
      <alignment horizontal="right" vertical="center" wrapText="1"/>
    </xf>
    <xf numFmtId="4" fontId="17" fillId="31" borderId="174" applyNumberFormat="0" applyProtection="0">
      <alignment horizontal="right" vertical="center"/>
    </xf>
    <xf numFmtId="0" fontId="21" fillId="39" borderId="174" applyNumberFormat="0" applyProtection="0">
      <alignment horizontal="left" vertical="top" indent="1"/>
    </xf>
    <xf numFmtId="0" fontId="21" fillId="84" borderId="175" applyNumberFormat="0">
      <protection locked="0"/>
    </xf>
    <xf numFmtId="4" fontId="26" fillId="22" borderId="175" applyNumberFormat="0" applyProtection="0">
      <alignment horizontal="left" vertical="center"/>
    </xf>
    <xf numFmtId="4" fontId="31" fillId="18" borderId="175" applyNumberFormat="0" applyProtection="0">
      <alignment horizontal="right" vertical="center" wrapTex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17" fillId="34" borderId="175" applyNumberFormat="0" applyProtection="0">
      <alignment horizontal="left" vertical="center" indent="1"/>
    </xf>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0" fontId="26" fillId="44" borderId="175" applyNumberFormat="0" applyProtection="0">
      <alignment horizontal="center" vertical="top" wrapText="1"/>
    </xf>
    <xf numFmtId="0" fontId="26" fillId="43" borderId="175" applyNumberFormat="0" applyProtection="0">
      <alignment horizontal="center" vertical="center" wrapText="1"/>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24" fillId="0" borderId="175" applyNumberFormat="0" applyProtection="0">
      <alignment horizontal="right" vertical="center" wrapText="1"/>
    </xf>
    <xf numFmtId="4" fontId="17" fillId="24" borderId="174" applyNumberFormat="0" applyProtection="0">
      <alignment horizontal="right" vertical="center"/>
    </xf>
    <xf numFmtId="4" fontId="31" fillId="18" borderId="175" applyNumberFormat="0" applyProtection="0">
      <alignment horizontal="right" vertical="center" wrapTex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4" fontId="31" fillId="18" borderId="175" applyNumberFormat="0" applyProtection="0">
      <alignment horizontal="left" vertical="center" indent="1"/>
    </xf>
    <xf numFmtId="4" fontId="18" fillId="33" borderId="175" applyNumberFormat="0" applyProtection="0">
      <alignment horizontal="left" vertical="center" indent="1"/>
    </xf>
    <xf numFmtId="0" fontId="4" fillId="0" borderId="0"/>
    <xf numFmtId="0" fontId="4" fillId="0" borderId="0"/>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0" fontId="4" fillId="0" borderId="0"/>
    <xf numFmtId="0" fontId="4" fillId="0" borderId="0"/>
    <xf numFmtId="4" fontId="24" fillId="0" borderId="175"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4" applyNumberFormat="0" applyProtection="0">
      <alignment vertical="center"/>
    </xf>
    <xf numFmtId="4" fontId="31" fillId="18" borderId="175" applyNumberFormat="0" applyProtection="0">
      <alignment horizontal="left" vertical="center" indent="1"/>
    </xf>
    <xf numFmtId="0" fontId="18" fillId="19" borderId="174" applyNumberFormat="0" applyProtection="0">
      <alignment horizontal="left" vertical="top" indent="1"/>
    </xf>
    <xf numFmtId="4" fontId="26" fillId="22" borderId="175"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75" applyNumberFormat="0" applyProtection="0">
      <alignment horizontal="left" vertical="center" indent="1"/>
    </xf>
    <xf numFmtId="4" fontId="17" fillId="34" borderId="175" applyNumberFormat="0" applyProtection="0">
      <alignment horizontal="left" vertical="center" indent="1"/>
    </xf>
    <xf numFmtId="4" fontId="17" fillId="36" borderId="174" applyNumberFormat="0" applyProtection="0">
      <alignment horizontal="right" vertical="center"/>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4" fontId="24" fillId="0" borderId="175"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4" fillId="0" borderId="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0" fontId="136" fillId="91" borderId="23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4" fontId="24" fillId="0" borderId="185" applyNumberFormat="0" applyProtection="0">
      <alignment horizontal="left" vertical="center" indent="1"/>
    </xf>
    <xf numFmtId="4" fontId="24" fillId="0" borderId="185" applyNumberFormat="0" applyProtection="0">
      <alignment horizontal="left" vertical="center"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4" fontId="17" fillId="36" borderId="234" applyNumberFormat="0" applyProtection="0">
      <alignment horizontal="right" vertical="center"/>
    </xf>
    <xf numFmtId="4" fontId="17" fillId="34" borderId="185" applyNumberFormat="0" applyProtection="0">
      <alignment horizontal="left" vertical="center" indent="1"/>
    </xf>
    <xf numFmtId="4" fontId="18" fillId="33" borderId="185" applyNumberFormat="0" applyProtection="0">
      <alignment horizontal="left" vertical="center"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4" fontId="26" fillId="22" borderId="185" applyNumberFormat="0" applyProtection="0">
      <alignment horizontal="left" vertical="center"/>
    </xf>
    <xf numFmtId="0" fontId="18" fillId="19" borderId="234" applyNumberFormat="0" applyProtection="0">
      <alignment horizontal="left" vertical="top" indent="1"/>
    </xf>
    <xf numFmtId="4" fontId="31" fillId="18" borderId="185" applyNumberFormat="0" applyProtection="0">
      <alignment horizontal="left" vertical="center" indent="1"/>
    </xf>
    <xf numFmtId="4" fontId="32" fillId="19" borderId="234" applyNumberFormat="0" applyProtection="0">
      <alignmen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8" fillId="33" borderId="185" applyNumberFormat="0" applyProtection="0">
      <alignment horizontal="left" vertical="center" indent="1"/>
    </xf>
    <xf numFmtId="4" fontId="31" fillId="18" borderId="185"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4" fontId="17" fillId="24" borderId="234" applyNumberFormat="0" applyProtection="0">
      <alignment horizontal="right" vertical="center"/>
    </xf>
    <xf numFmtId="4" fontId="24" fillId="0" borderId="185" applyNumberFormat="0" applyProtection="0">
      <alignment horizontal="right" vertical="center" wrapText="1"/>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0" fontId="26" fillId="43" borderId="185" applyNumberFormat="0" applyProtection="0">
      <alignment horizontal="center" vertical="center" wrapText="1"/>
    </xf>
    <xf numFmtId="0" fontId="26" fillId="44" borderId="185" applyNumberFormat="0" applyProtection="0">
      <alignment horizontal="center" vertical="top" wrapText="1"/>
    </xf>
    <xf numFmtId="4" fontId="17" fillId="32" borderId="234" applyNumberFormat="0" applyProtection="0">
      <alignment horizontal="right" vertical="center"/>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6" borderId="234" applyNumberFormat="0" applyProtection="0">
      <alignment horizontal="right" vertical="center"/>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4" fontId="31" fillId="18" borderId="185" applyNumberFormat="0" applyProtection="0">
      <alignment horizontal="left" vertical="center" indent="1"/>
    </xf>
    <xf numFmtId="4" fontId="17" fillId="34"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26" fillId="22" borderId="185" applyNumberFormat="0" applyProtection="0">
      <alignment horizontal="left" vertical="center"/>
    </xf>
    <xf numFmtId="0" fontId="21" fillId="84" borderId="185" applyNumberFormat="0">
      <protection locked="0"/>
    </xf>
    <xf numFmtId="0" fontId="21" fillId="39" borderId="234" applyNumberFormat="0" applyProtection="0">
      <alignment horizontal="left" vertical="top" indent="1"/>
    </xf>
    <xf numFmtId="4" fontId="17" fillId="31" borderId="234" applyNumberFormat="0" applyProtection="0">
      <alignment horizontal="right" vertical="center"/>
    </xf>
    <xf numFmtId="0" fontId="25" fillId="0" borderId="185" applyNumberFormat="0" applyProtection="0">
      <alignment horizontal="left" vertical="center" indent="2"/>
    </xf>
    <xf numFmtId="4" fontId="26" fillId="22" borderId="185" applyNumberFormat="0" applyProtection="0">
      <alignment horizontal="left" vertical="center"/>
    </xf>
    <xf numFmtId="0" fontId="4" fillId="0" borderId="0"/>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0" fontId="4" fillId="0" borderId="0"/>
    <xf numFmtId="4" fontId="17" fillId="27" borderId="234" applyNumberFormat="0" applyProtection="0">
      <alignment horizontal="right" vertical="center"/>
    </xf>
    <xf numFmtId="0" fontId="4" fillId="0" borderId="0"/>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4" applyNumberFormat="0" applyProtection="0">
      <alignment horizontal="right" vertical="center"/>
    </xf>
    <xf numFmtId="4" fontId="17" fillId="32" borderId="234" applyNumberFormat="0" applyProtection="0">
      <alignment horizontal="right" vertical="center"/>
    </xf>
    <xf numFmtId="0" fontId="4" fillId="0" borderId="0"/>
    <xf numFmtId="0" fontId="4" fillId="0" borderId="0"/>
    <xf numFmtId="0" fontId="4" fillId="0" borderId="0"/>
    <xf numFmtId="4" fontId="17" fillId="36"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4"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4" applyNumberFormat="0" applyProtection="0">
      <alignment horizontal="left" vertical="top" indent="1"/>
    </xf>
    <xf numFmtId="0" fontId="4" fillId="0" borderId="0"/>
    <xf numFmtId="0" fontId="4" fillId="0" borderId="0"/>
    <xf numFmtId="0" fontId="21" fillId="39" borderId="234" applyNumberFormat="0" applyProtection="0">
      <alignment horizontal="left" vertical="top" indent="1"/>
    </xf>
    <xf numFmtId="0" fontId="4" fillId="0" borderId="0"/>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21" fillId="89" borderId="178" applyNumberFormat="0" applyFont="0" applyAlignment="0" applyProtection="0"/>
    <xf numFmtId="0" fontId="21" fillId="89" borderId="177" applyNumberFormat="0" applyFont="0" applyAlignment="0" applyProtection="0"/>
    <xf numFmtId="0" fontId="21" fillId="89" borderId="177" applyNumberFormat="0" applyFont="0" applyAlignment="0" applyProtection="0"/>
    <xf numFmtId="4" fontId="17" fillId="24" borderId="234" applyNumberFormat="0" applyProtection="0">
      <alignment horizontal="right" vertical="center"/>
    </xf>
    <xf numFmtId="0" fontId="21" fillId="89" borderId="177" applyNumberFormat="0" applyFont="0" applyAlignment="0" applyProtection="0"/>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4" fontId="32" fillId="19" borderId="234" applyNumberFormat="0" applyProtection="0">
      <alignment vertical="center"/>
    </xf>
    <xf numFmtId="0" fontId="21" fillId="89" borderId="177" applyNumberFormat="0" applyFont="0" applyAlignment="0" applyProtection="0"/>
    <xf numFmtId="0" fontId="18" fillId="19" borderId="234" applyNumberFormat="0" applyProtection="0">
      <alignment horizontal="left" vertical="top" indent="1"/>
    </xf>
    <xf numFmtId="0" fontId="21" fillId="39" borderId="234" applyNumberFormat="0" applyProtection="0">
      <alignment horizontal="left" vertical="top" indent="1"/>
    </xf>
    <xf numFmtId="4" fontId="17" fillId="31" borderId="234" applyNumberFormat="0" applyProtection="0">
      <alignment horizontal="right" vertical="center"/>
    </xf>
    <xf numFmtId="0" fontId="21" fillId="89" borderId="177"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8" applyNumberFormat="0" applyFon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9" applyNumberFormat="0" applyProtection="0">
      <alignment vertical="center"/>
    </xf>
    <xf numFmtId="4" fontId="17" fillId="0" borderId="179" applyNumberFormat="0" applyProtection="0">
      <alignment vertical="center"/>
    </xf>
    <xf numFmtId="4" fontId="17" fillId="0" borderId="179" applyNumberFormat="0" applyProtection="0">
      <alignment horizontal="left" vertical="center" indent="1"/>
    </xf>
    <xf numFmtId="4" fontId="17" fillId="19" borderId="179" applyNumberFormat="0" applyProtection="0">
      <alignment horizontal="left" vertical="center" indent="1"/>
    </xf>
    <xf numFmtId="4" fontId="26" fillId="22" borderId="175" applyNumberFormat="0" applyProtection="0">
      <alignment horizontal="left" vertical="center"/>
    </xf>
    <xf numFmtId="0" fontId="21" fillId="0" borderId="179" applyNumberFormat="0" applyProtection="0">
      <alignment horizontal="left" vertical="center" indent="1"/>
    </xf>
    <xf numFmtId="4" fontId="17" fillId="2" borderId="179" applyNumberFormat="0" applyProtection="0">
      <alignment horizontal="right" vertical="center"/>
    </xf>
    <xf numFmtId="4" fontId="17" fillId="106" borderId="179" applyNumberFormat="0" applyProtection="0">
      <alignment horizontal="right" vertical="center"/>
    </xf>
    <xf numFmtId="4" fontId="17" fillId="42" borderId="179" applyNumberFormat="0" applyProtection="0">
      <alignment horizontal="right" vertical="center"/>
    </xf>
    <xf numFmtId="4" fontId="17" fillId="107" borderId="179" applyNumberFormat="0" applyProtection="0">
      <alignment horizontal="right" vertical="center"/>
    </xf>
    <xf numFmtId="4" fontId="17" fillId="108" borderId="179" applyNumberFormat="0" applyProtection="0">
      <alignment horizontal="right" vertical="center"/>
    </xf>
    <xf numFmtId="4" fontId="17" fillId="109" borderId="179" applyNumberFormat="0" applyProtection="0">
      <alignment horizontal="right" vertical="center"/>
    </xf>
    <xf numFmtId="4" fontId="17" fillId="110" borderId="179" applyNumberFormat="0" applyProtection="0">
      <alignment horizontal="right" vertical="center"/>
    </xf>
    <xf numFmtId="4" fontId="17" fillId="111" borderId="179" applyNumberFormat="0" applyProtection="0">
      <alignment horizontal="right" vertical="center"/>
    </xf>
    <xf numFmtId="4" fontId="17" fillId="112" borderId="179" applyNumberFormat="0" applyProtection="0">
      <alignment horizontal="right" vertical="center"/>
    </xf>
    <xf numFmtId="0" fontId="21" fillId="113" borderId="179" applyNumberFormat="0" applyProtection="0">
      <alignment horizontal="left" vertical="center" indent="1"/>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0" borderId="175" applyNumberFormat="0" applyProtection="0">
      <alignment horizontal="left" vertical="center" indent="2"/>
    </xf>
    <xf numFmtId="0" fontId="21" fillId="49"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2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102"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1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84" borderId="175" applyNumberFormat="0">
      <protection locked="0"/>
    </xf>
    <xf numFmtId="0" fontId="21" fillId="84" borderId="175" applyNumberFormat="0">
      <protection locked="0"/>
    </xf>
    <xf numFmtId="0" fontId="21" fillId="84" borderId="175" applyNumberFormat="0">
      <protection locked="0"/>
    </xf>
    <xf numFmtId="0" fontId="21" fillId="84" borderId="175" applyNumberFormat="0">
      <protection locked="0"/>
    </xf>
    <xf numFmtId="4" fontId="17" fillId="40" borderId="179" applyNumberFormat="0" applyProtection="0">
      <alignment vertical="center"/>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17" fillId="40" borderId="179" applyNumberFormat="0" applyProtection="0">
      <alignment horizontal="left" vertical="center" indent="1"/>
    </xf>
    <xf numFmtId="4" fontId="24" fillId="0" borderId="175" applyNumberFormat="0" applyProtection="0">
      <alignment horizontal="right" vertical="center" wrapText="1"/>
    </xf>
    <xf numFmtId="4" fontId="24" fillId="0" borderId="175" applyNumberFormat="0" applyProtection="0">
      <alignment horizontal="right" vertical="center" wrapText="1"/>
    </xf>
    <xf numFmtId="4" fontId="25" fillId="0" borderId="175" applyNumberFormat="0" applyProtection="0">
      <alignment horizontal="right" vertical="center" wrapText="1"/>
    </xf>
    <xf numFmtId="4" fontId="17" fillId="0" borderId="179" applyNumberFormat="0" applyProtection="0">
      <alignment horizontal="right" vertical="center"/>
    </xf>
    <xf numFmtId="4" fontId="17" fillId="0" borderId="179" applyNumberFormat="0" applyProtection="0">
      <alignment horizontal="righ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3" borderId="175" applyNumberFormat="0" applyProtection="0">
      <alignment horizontal="center" vertical="center" wrapTex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4" borderId="185" applyNumberFormat="0" applyProtection="0">
      <alignment horizontal="center" vertical="top" wrapText="1"/>
    </xf>
    <xf numFmtId="0" fontId="17" fillId="40" borderId="234" applyNumberFormat="0" applyProtection="0">
      <alignment horizontal="left" vertical="top" indent="1"/>
    </xf>
    <xf numFmtId="4" fontId="46" fillId="117" borderId="179" applyNumberFormat="0" applyProtection="0">
      <alignment horizontal="right" vertical="center"/>
    </xf>
    <xf numFmtId="4" fontId="37" fillId="40" borderId="234" applyNumberFormat="0" applyProtection="0">
      <alignment vertical="center"/>
    </xf>
    <xf numFmtId="49" fontId="194" fillId="118" borderId="180"/>
    <xf numFmtId="4" fontId="17" fillId="40" borderId="234" applyNumberFormat="0" applyProtection="0">
      <alignment vertical="center"/>
    </xf>
    <xf numFmtId="0" fontId="192" fillId="37" borderId="180">
      <protection locked="0"/>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5" borderId="234" applyNumberFormat="0" applyProtection="0">
      <alignment horizontal="left" vertical="top"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74" fillId="0" borderId="181" applyNumberFormat="0" applyFill="0" applyAlignment="0" applyProtection="0"/>
    <xf numFmtId="0" fontId="74" fillId="0" borderId="181" applyNumberFormat="0" applyFill="0" applyAlignment="0" applyProtection="0"/>
    <xf numFmtId="0" fontId="74" fillId="0" borderId="181" applyNumberFormat="0" applyFill="0" applyAlignment="0" applyProtection="0"/>
    <xf numFmtId="204" fontId="21" fillId="0" borderId="182">
      <protection locked="0"/>
    </xf>
    <xf numFmtId="204" fontId="21" fillId="0" borderId="182">
      <protection locked="0"/>
    </xf>
    <xf numFmtId="0" fontId="74" fillId="0" borderId="181" applyNumberFormat="0" applyFill="0" applyAlignment="0" applyProtection="0"/>
    <xf numFmtId="0" fontId="136" fillId="129" borderId="186" applyNumberFormat="0" applyAlignment="0" applyProtection="0"/>
    <xf numFmtId="0" fontId="221" fillId="80" borderId="186" applyNumberFormat="0" applyAlignment="0" applyProtection="0"/>
    <xf numFmtId="0" fontId="21" fillId="79" borderId="187" applyNumberFormat="0" applyFont="0" applyAlignment="0" applyProtection="0"/>
    <xf numFmtId="0" fontId="184" fillId="129" borderId="188" applyNumberFormat="0" applyAlignment="0" applyProtection="0"/>
    <xf numFmtId="4" fontId="18" fillId="103" borderId="189" applyNumberFormat="0" applyProtection="0">
      <alignment vertical="center"/>
    </xf>
    <xf numFmtId="4" fontId="32" fillId="103" borderId="189" applyNumberFormat="0" applyProtection="0">
      <alignment vertical="center"/>
    </xf>
    <xf numFmtId="4" fontId="18" fillId="103" borderId="189" applyNumberFormat="0" applyProtection="0">
      <alignment horizontal="left" vertical="center" indent="1"/>
    </xf>
    <xf numFmtId="0" fontId="18" fillId="103" borderId="189" applyNumberFormat="0" applyProtection="0">
      <alignment horizontal="left" vertical="top" indent="1"/>
    </xf>
    <xf numFmtId="4" fontId="17" fillId="24"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6" borderId="189" applyNumberFormat="0" applyProtection="0">
      <alignment horizontal="right" vertical="center"/>
    </xf>
    <xf numFmtId="0" fontId="21" fillId="99" borderId="189" applyNumberFormat="0" applyProtection="0">
      <alignment horizontal="left" vertical="center" indent="1"/>
    </xf>
    <xf numFmtId="0" fontId="21" fillId="99" borderId="189" applyNumberFormat="0" applyProtection="0">
      <alignment horizontal="left" vertical="top" indent="1"/>
    </xf>
    <xf numFmtId="0" fontId="21" fillId="36" borderId="189" applyNumberFormat="0" applyProtection="0">
      <alignment horizontal="left" vertical="center" indent="1"/>
    </xf>
    <xf numFmtId="0" fontId="21" fillId="36" borderId="189" applyNumberFormat="0" applyProtection="0">
      <alignment horizontal="left" vertical="top" indent="1"/>
    </xf>
    <xf numFmtId="0" fontId="21" fillId="94" borderId="189" applyNumberFormat="0" applyProtection="0">
      <alignment horizontal="left" vertical="center" indent="1"/>
    </xf>
    <xf numFmtId="0" fontId="21" fillId="94" borderId="189" applyNumberFormat="0" applyProtection="0">
      <alignment horizontal="left" vertical="top" indent="1"/>
    </xf>
    <xf numFmtId="0" fontId="21" fillId="41" borderId="189" applyNumberFormat="0" applyProtection="0">
      <alignment horizontal="left" vertical="center" indent="1"/>
    </xf>
    <xf numFmtId="0" fontId="21" fillId="41" borderId="189" applyNumberFormat="0" applyProtection="0">
      <alignment horizontal="left" vertical="top" indent="1"/>
    </xf>
    <xf numFmtId="0" fontId="21" fillId="84" borderId="185" applyNumberFormat="0">
      <protection locked="0"/>
    </xf>
    <xf numFmtId="4" fontId="17" fillId="89" borderId="189" applyNumberFormat="0" applyProtection="0">
      <alignment vertical="center"/>
    </xf>
    <xf numFmtId="4" fontId="37" fillId="89" borderId="189" applyNumberFormat="0" applyProtection="0">
      <alignment vertical="center"/>
    </xf>
    <xf numFmtId="4" fontId="17" fillId="89" borderId="189" applyNumberFormat="0" applyProtection="0">
      <alignment horizontal="left" vertical="center" indent="1"/>
    </xf>
    <xf numFmtId="0" fontId="17" fillId="89" borderId="189" applyNumberFormat="0" applyProtection="0">
      <alignment horizontal="left" vertical="top" indent="1"/>
    </xf>
    <xf numFmtId="4" fontId="17" fillId="41" borderId="189" applyNumberFormat="0" applyProtection="0">
      <alignment horizontal="right" vertical="center"/>
    </xf>
    <xf numFmtId="4" fontId="37" fillId="41" borderId="189" applyNumberFormat="0" applyProtection="0">
      <alignment horizontal="right" vertical="center"/>
    </xf>
    <xf numFmtId="4" fontId="17" fillId="36" borderId="189" applyNumberFormat="0" applyProtection="0">
      <alignment horizontal="left" vertical="center" indent="1"/>
    </xf>
    <xf numFmtId="0" fontId="17" fillId="36" borderId="189" applyNumberFormat="0" applyProtection="0">
      <alignment horizontal="left" vertical="top" indent="1"/>
    </xf>
    <xf numFmtId="4" fontId="46" fillId="41" borderId="189" applyNumberFormat="0" applyProtection="0">
      <alignment horizontal="right" vertical="center"/>
    </xf>
    <xf numFmtId="0" fontId="74" fillId="0" borderId="190"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5" applyNumberFormat="0" applyProtection="0">
      <alignment horizontal="left" vertical="center" indent="1"/>
    </xf>
    <xf numFmtId="4" fontId="56" fillId="104" borderId="185"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1" applyNumberFormat="0" applyProtection="0">
      <alignment horizontal="left" vertical="top" indent="1"/>
    </xf>
    <xf numFmtId="4" fontId="37" fillId="40" borderId="201" applyNumberFormat="0" applyProtection="0">
      <alignment vertical="center"/>
    </xf>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1"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0" fontId="4" fillId="5" borderId="17" applyNumberFormat="0" applyFont="0" applyAlignment="0" applyProtection="0"/>
    <xf numFmtId="4" fontId="17" fillId="27"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0" fontId="26" fillId="43" borderId="191" applyNumberFormat="0" applyProtection="0">
      <alignment horizontal="center" vertical="center"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24" fillId="0" borderId="185"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0" borderId="0"/>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24" fillId="0" borderId="194" applyNumberFormat="0" applyProtection="0">
      <alignment horizontal="left" vertical="center" indent="1"/>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3" borderId="202" applyNumberFormat="0" applyProtection="0">
      <alignment horizontal="center" vertical="center"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4" fillId="0" borderId="0"/>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4" fillId="0" borderId="0"/>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0" fontId="21" fillId="89" borderId="196" applyNumberFormat="0" applyFont="0" applyAlignment="0" applyProtection="0"/>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0" fontId="21" fillId="89" borderId="195" applyNumberFormat="0" applyFont="0" applyAlignment="0" applyProtection="0"/>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21" fillId="89" borderId="195" applyNumberFormat="0" applyFont="0" applyAlignment="0" applyProtection="0"/>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21" fillId="89" borderId="195" applyNumberFormat="0" applyFont="0" applyAlignment="0" applyProtection="0"/>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0" fontId="21" fillId="89" borderId="195" applyNumberFormat="0" applyFont="0" applyAlignment="0" applyProtection="0"/>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21" fillId="89" borderId="195" applyNumberFormat="0" applyFont="0" applyAlignment="0" applyProtection="0"/>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6" applyNumberFormat="0" applyFon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4" applyNumberFormat="0" applyProtection="0">
      <alignment horizontal="right" vertical="center" wrapText="1"/>
    </xf>
    <xf numFmtId="4" fontId="56" fillId="104" borderId="194" applyNumberFormat="0" applyProtection="0">
      <alignment horizontal="right" vertical="center" wrapText="1"/>
    </xf>
    <xf numFmtId="4" fontId="17" fillId="0" borderId="197" applyNumberFormat="0" applyProtection="0">
      <alignment vertical="center"/>
    </xf>
    <xf numFmtId="4" fontId="17" fillId="0" borderId="197" applyNumberFormat="0" applyProtection="0">
      <alignment vertical="center"/>
    </xf>
    <xf numFmtId="4" fontId="17" fillId="0" borderId="197" applyNumberFormat="0" applyProtection="0">
      <alignment horizontal="left" vertical="center" indent="1"/>
    </xf>
    <xf numFmtId="4" fontId="17" fillId="19" borderId="197" applyNumberFormat="0" applyProtection="0">
      <alignment horizontal="left" vertical="center" indent="1"/>
    </xf>
    <xf numFmtId="4" fontId="26" fillId="22" borderId="194" applyNumberFormat="0" applyProtection="0">
      <alignment horizontal="left" vertical="center"/>
    </xf>
    <xf numFmtId="0" fontId="21" fillId="0" borderId="197" applyNumberFormat="0" applyProtection="0">
      <alignment horizontal="left" vertical="center" indent="1"/>
    </xf>
    <xf numFmtId="4" fontId="17" fillId="2" borderId="197" applyNumberFormat="0" applyProtection="0">
      <alignment horizontal="right" vertical="center"/>
    </xf>
    <xf numFmtId="4" fontId="17" fillId="106" borderId="197" applyNumberFormat="0" applyProtection="0">
      <alignment horizontal="right" vertical="center"/>
    </xf>
    <xf numFmtId="4" fontId="17" fillId="42" borderId="197" applyNumberFormat="0" applyProtection="0">
      <alignment horizontal="right" vertical="center"/>
    </xf>
    <xf numFmtId="4" fontId="17" fillId="107" borderId="197" applyNumberFormat="0" applyProtection="0">
      <alignment horizontal="right" vertical="center"/>
    </xf>
    <xf numFmtId="4" fontId="17" fillId="108" borderId="197" applyNumberFormat="0" applyProtection="0">
      <alignment horizontal="right" vertical="center"/>
    </xf>
    <xf numFmtId="4" fontId="17" fillId="109" borderId="197" applyNumberFormat="0" applyProtection="0">
      <alignment horizontal="right" vertical="center"/>
    </xf>
    <xf numFmtId="4" fontId="17" fillId="110" borderId="197" applyNumberFormat="0" applyProtection="0">
      <alignment horizontal="right" vertical="center"/>
    </xf>
    <xf numFmtId="4" fontId="17" fillId="111" borderId="197" applyNumberFormat="0" applyProtection="0">
      <alignment horizontal="right" vertical="center"/>
    </xf>
    <xf numFmtId="4" fontId="17" fillId="112" borderId="197" applyNumberFormat="0" applyProtection="0">
      <alignment horizontal="right" vertical="center"/>
    </xf>
    <xf numFmtId="0" fontId="21" fillId="113" borderId="197" applyNumberFormat="0" applyProtection="0">
      <alignment horizontal="left" vertical="center" indent="1"/>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0" borderId="194" applyNumberFormat="0" applyProtection="0">
      <alignment horizontal="left" vertical="center" indent="2"/>
    </xf>
    <xf numFmtId="0" fontId="21" fillId="49"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2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102"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1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7" applyNumberFormat="0" applyProtection="0">
      <alignment vertical="center"/>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17" fillId="40" borderId="197" applyNumberFormat="0" applyProtection="0">
      <alignment horizontal="left" vertical="center"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5" fillId="0" borderId="194" applyNumberFormat="0" applyProtection="0">
      <alignment horizontal="right" vertical="center" wrapText="1"/>
    </xf>
    <xf numFmtId="4" fontId="17" fillId="0" borderId="197" applyNumberFormat="0" applyProtection="0">
      <alignment horizontal="right" vertical="center"/>
    </xf>
    <xf numFmtId="4" fontId="17" fillId="0" borderId="197"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1" fillId="0" borderId="197" applyNumberFormat="0" applyProtection="0">
      <alignment horizontal="left" vertical="center" indent="1"/>
    </xf>
    <xf numFmtId="0" fontId="21" fillId="0" borderId="197" applyNumberFormat="0" applyProtection="0">
      <alignment horizontal="left" vertical="center" indent="1"/>
    </xf>
    <xf numFmtId="0" fontId="26" fillId="43" borderId="194" applyNumberFormat="0" applyProtection="0">
      <alignment horizontal="center" vertical="center" wrapText="1"/>
    </xf>
    <xf numFmtId="0" fontId="21" fillId="0" borderId="197" applyNumberFormat="0" applyProtection="0">
      <alignment horizontal="left" vertical="center" indent="1"/>
    </xf>
    <xf numFmtId="0" fontId="21" fillId="0" borderId="197" applyNumberFormat="0" applyProtection="0">
      <alignment horizontal="left" vertical="center" indent="1"/>
    </xf>
    <xf numFmtId="4" fontId="46" fillId="117" borderId="197" applyNumberFormat="0" applyProtection="0">
      <alignment horizontal="right" vertic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204" fontId="21" fillId="0" borderId="199">
      <protection locked="0"/>
    </xf>
    <xf numFmtId="204" fontId="21" fillId="0" borderId="199">
      <protection locked="0"/>
    </xf>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21" fillId="89" borderId="205"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69" fillId="89" borderId="205" applyNumberFormat="0" applyFon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4" fontId="56" fillId="104" borderId="202" applyNumberFormat="0" applyProtection="0">
      <alignment horizontal="right" vertical="center" wrapText="1"/>
    </xf>
    <xf numFmtId="4" fontId="56" fillId="104" borderId="202" applyNumberFormat="0" applyProtection="0">
      <alignment horizontal="right" vertical="center" wrapText="1"/>
    </xf>
    <xf numFmtId="4" fontId="17" fillId="0" borderId="206" applyNumberFormat="0" applyProtection="0">
      <alignment vertical="center"/>
    </xf>
    <xf numFmtId="4" fontId="17" fillId="0" borderId="206" applyNumberFormat="0" applyProtection="0">
      <alignment vertical="center"/>
    </xf>
    <xf numFmtId="4" fontId="17" fillId="0" borderId="206" applyNumberFormat="0" applyProtection="0">
      <alignment horizontal="left" vertical="center" indent="1"/>
    </xf>
    <xf numFmtId="4" fontId="17" fillId="19" borderId="206" applyNumberFormat="0" applyProtection="0">
      <alignment horizontal="left" vertical="center" indent="1"/>
    </xf>
    <xf numFmtId="4" fontId="26" fillId="22" borderId="202" applyNumberFormat="0" applyProtection="0">
      <alignment horizontal="left" vertical="center"/>
    </xf>
    <xf numFmtId="0" fontId="21" fillId="0" borderId="206" applyNumberFormat="0" applyProtection="0">
      <alignment horizontal="left" vertical="center" indent="1"/>
    </xf>
    <xf numFmtId="4" fontId="17" fillId="2" borderId="206" applyNumberFormat="0" applyProtection="0">
      <alignment horizontal="right" vertical="center"/>
    </xf>
    <xf numFmtId="4" fontId="17" fillId="106" borderId="206" applyNumberFormat="0" applyProtection="0">
      <alignment horizontal="right" vertical="center"/>
    </xf>
    <xf numFmtId="4" fontId="17" fillId="42" borderId="206" applyNumberFormat="0" applyProtection="0">
      <alignment horizontal="right" vertical="center"/>
    </xf>
    <xf numFmtId="4" fontId="17" fillId="107" borderId="206" applyNumberFormat="0" applyProtection="0">
      <alignment horizontal="right" vertical="center"/>
    </xf>
    <xf numFmtId="4" fontId="17" fillId="108" borderId="206" applyNumberFormat="0" applyProtection="0">
      <alignment horizontal="right" vertical="center"/>
    </xf>
    <xf numFmtId="4" fontId="17" fillId="109" borderId="206" applyNumberFormat="0" applyProtection="0">
      <alignment horizontal="right" vertical="center"/>
    </xf>
    <xf numFmtId="4" fontId="17" fillId="110" borderId="206" applyNumberFormat="0" applyProtection="0">
      <alignment horizontal="right" vertical="center"/>
    </xf>
    <xf numFmtId="4" fontId="17" fillId="111" borderId="206" applyNumberFormat="0" applyProtection="0">
      <alignment horizontal="right" vertical="center"/>
    </xf>
    <xf numFmtId="4" fontId="17" fillId="112" borderId="206" applyNumberFormat="0" applyProtection="0">
      <alignment horizontal="right" vertical="center"/>
    </xf>
    <xf numFmtId="0" fontId="21" fillId="113" borderId="206" applyNumberFormat="0" applyProtection="0">
      <alignment horizontal="left" vertical="center" indent="1"/>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0" borderId="202" applyNumberFormat="0" applyProtection="0">
      <alignment horizontal="left" vertical="center" indent="2"/>
    </xf>
    <xf numFmtId="0" fontId="21" fillId="49"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2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102"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1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06" applyNumberFormat="0" applyProtection="0">
      <alignment vertical="center"/>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17" fillId="40" borderId="206" applyNumberFormat="0" applyProtection="0">
      <alignment horizontal="left" vertical="center"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5" fillId="0" borderId="202" applyNumberFormat="0" applyProtection="0">
      <alignment horizontal="right" vertical="center" wrapText="1"/>
    </xf>
    <xf numFmtId="4" fontId="17" fillId="0" borderId="206" applyNumberFormat="0" applyProtection="0">
      <alignment horizontal="right" vertical="center"/>
    </xf>
    <xf numFmtId="4" fontId="17" fillId="0" borderId="206" applyNumberFormat="0" applyProtection="0">
      <alignment horizontal="right" vertical="center"/>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21" fillId="0" borderId="206" applyNumberFormat="0" applyProtection="0">
      <alignment horizontal="left" vertical="center" indent="1"/>
    </xf>
    <xf numFmtId="0" fontId="21" fillId="0" borderId="206" applyNumberFormat="0" applyProtection="0">
      <alignment horizontal="left" vertical="center" indent="1"/>
    </xf>
    <xf numFmtId="0" fontId="26" fillId="43" borderId="202" applyNumberFormat="0" applyProtection="0">
      <alignment horizontal="center" vertical="center" wrapText="1"/>
    </xf>
    <xf numFmtId="0" fontId="21" fillId="0" borderId="206" applyNumberFormat="0" applyProtection="0">
      <alignment horizontal="left" vertical="center" indent="1"/>
    </xf>
    <xf numFmtId="0" fontId="21" fillId="0" borderId="206" applyNumberFormat="0" applyProtection="0">
      <alignment horizontal="left" vertical="center" indent="1"/>
    </xf>
    <xf numFmtId="4" fontId="46" fillId="117" borderId="206" applyNumberFormat="0" applyProtection="0">
      <alignment horizontal="right" vertic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0" fontId="74" fillId="0" borderId="207" applyNumberFormat="0" applyFill="0" applyAlignment="0" applyProtection="0"/>
    <xf numFmtId="0" fontId="74" fillId="0" borderId="207" applyNumberFormat="0" applyFill="0" applyAlignment="0" applyProtection="0"/>
    <xf numFmtId="0" fontId="74" fillId="0" borderId="207" applyNumberFormat="0" applyFill="0" applyAlignment="0" applyProtection="0"/>
    <xf numFmtId="204" fontId="21" fillId="0" borderId="208">
      <protection locked="0"/>
    </xf>
    <xf numFmtId="204" fontId="21" fillId="0" borderId="208">
      <protection locked="0"/>
    </xf>
    <xf numFmtId="0" fontId="74" fillId="0" borderId="207"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02"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24" fillId="0" borderId="202"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4"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4" applyNumberFormat="0" applyFon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1" applyNumberFormat="0" applyProtection="0">
      <alignment horizontal="right" vertical="center" wrapText="1"/>
    </xf>
    <xf numFmtId="4" fontId="56" fillId="104" borderId="211" applyNumberFormat="0" applyProtection="0">
      <alignment horizontal="right" vertical="center" wrapText="1"/>
    </xf>
    <xf numFmtId="4" fontId="17" fillId="0" borderId="215" applyNumberFormat="0" applyProtection="0">
      <alignment vertical="center"/>
    </xf>
    <xf numFmtId="4" fontId="17" fillId="0" borderId="215" applyNumberFormat="0" applyProtection="0">
      <alignment vertical="center"/>
    </xf>
    <xf numFmtId="4" fontId="17" fillId="0" borderId="215" applyNumberFormat="0" applyProtection="0">
      <alignment horizontal="left" vertical="center" indent="1"/>
    </xf>
    <xf numFmtId="4" fontId="17" fillId="19" borderId="215" applyNumberFormat="0" applyProtection="0">
      <alignment horizontal="left" vertical="center" indent="1"/>
    </xf>
    <xf numFmtId="4" fontId="26" fillId="22" borderId="211" applyNumberFormat="0" applyProtection="0">
      <alignment horizontal="left" vertical="center"/>
    </xf>
    <xf numFmtId="0" fontId="21" fillId="0" borderId="215" applyNumberFormat="0" applyProtection="0">
      <alignment horizontal="left" vertical="center" indent="1"/>
    </xf>
    <xf numFmtId="4" fontId="17" fillId="2" borderId="215" applyNumberFormat="0" applyProtection="0">
      <alignment horizontal="right" vertical="center"/>
    </xf>
    <xf numFmtId="4" fontId="17" fillId="106" borderId="215" applyNumberFormat="0" applyProtection="0">
      <alignment horizontal="right" vertical="center"/>
    </xf>
    <xf numFmtId="4" fontId="17" fillId="42" borderId="215" applyNumberFormat="0" applyProtection="0">
      <alignment horizontal="right" vertical="center"/>
    </xf>
    <xf numFmtId="4" fontId="17" fillId="107" borderId="215" applyNumberFormat="0" applyProtection="0">
      <alignment horizontal="right" vertical="center"/>
    </xf>
    <xf numFmtId="4" fontId="17" fillId="108" borderId="215" applyNumberFormat="0" applyProtection="0">
      <alignment horizontal="right" vertical="center"/>
    </xf>
    <xf numFmtId="4" fontId="17" fillId="109" borderId="215" applyNumberFormat="0" applyProtection="0">
      <alignment horizontal="right" vertical="center"/>
    </xf>
    <xf numFmtId="4" fontId="17" fillId="110" borderId="215" applyNumberFormat="0" applyProtection="0">
      <alignment horizontal="right" vertical="center"/>
    </xf>
    <xf numFmtId="4" fontId="17" fillId="111" borderId="215" applyNumberFormat="0" applyProtection="0">
      <alignment horizontal="right" vertical="center"/>
    </xf>
    <xf numFmtId="4" fontId="17" fillId="112" borderId="215" applyNumberFormat="0" applyProtection="0">
      <alignment horizontal="right" vertical="center"/>
    </xf>
    <xf numFmtId="0" fontId="21" fillId="113" borderId="215"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5" applyNumberFormat="0" applyProtection="0">
      <alignment vertical="center"/>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17" fillId="40" borderId="215" applyNumberFormat="0" applyProtection="0">
      <alignment horizontal="left" vertical="center"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15" applyNumberFormat="0" applyProtection="0">
      <alignment horizontal="right" vertical="center"/>
    </xf>
    <xf numFmtId="4" fontId="17" fillId="0" borderId="215"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15" applyNumberFormat="0" applyProtection="0">
      <alignment horizontal="left" vertical="center" indent="1"/>
    </xf>
    <xf numFmtId="0" fontId="21" fillId="0" borderId="215" applyNumberFormat="0" applyProtection="0">
      <alignment horizontal="left" vertical="center" indent="1"/>
    </xf>
    <xf numFmtId="0" fontId="26" fillId="43" borderId="211" applyNumberFormat="0" applyProtection="0">
      <alignment horizontal="center" vertical="center" wrapText="1"/>
    </xf>
    <xf numFmtId="0" fontId="21" fillId="0" borderId="215" applyNumberFormat="0" applyProtection="0">
      <alignment horizontal="left" vertical="center" indent="1"/>
    </xf>
    <xf numFmtId="0" fontId="21" fillId="0" borderId="215" applyNumberFormat="0" applyProtection="0">
      <alignment horizontal="left" vertical="center" indent="1"/>
    </xf>
    <xf numFmtId="4" fontId="46" fillId="117" borderId="215" applyNumberFormat="0" applyProtection="0">
      <alignment horizontal="right" vertic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204" fontId="21" fillId="0" borderId="217">
      <protection locked="0"/>
    </xf>
    <xf numFmtId="204" fontId="21" fillId="0" borderId="217">
      <protection locked="0"/>
    </xf>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21" fillId="39"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0" fontId="26" fillId="43" borderId="225" applyNumberFormat="0" applyProtection="0">
      <alignment horizontal="center" vertical="center" wrapText="1"/>
    </xf>
    <xf numFmtId="4" fontId="31" fillId="18" borderId="211" applyNumberFormat="0" applyProtection="0">
      <alignment horizontal="right" vertical="center" wrapText="1"/>
    </xf>
    <xf numFmtId="4" fontId="31" fillId="18"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24" fillId="0" borderId="211" applyNumberFormat="0" applyProtection="0">
      <alignment horizontal="right" vertical="center" wrapText="1"/>
    </xf>
    <xf numFmtId="4" fontId="24" fillId="0" borderId="225" applyNumberFormat="0" applyProtection="0">
      <alignment horizontal="left" vertical="center" indent="1"/>
    </xf>
    <xf numFmtId="0" fontId="26" fillId="44" borderId="211" applyNumberFormat="0" applyProtection="0">
      <alignment horizontal="center" vertical="top" wrapText="1"/>
    </xf>
    <xf numFmtId="0" fontId="25" fillId="0" borderId="225" applyNumberFormat="0" applyProtection="0">
      <alignment horizontal="left" vertical="center" indent="2"/>
    </xf>
    <xf numFmtId="0" fontId="21" fillId="3" borderId="226" applyNumberFormat="0" applyProtection="0">
      <alignment horizontal="left" vertical="top" indent="1"/>
    </xf>
    <xf numFmtId="0" fontId="4" fillId="0" borderId="0"/>
    <xf numFmtId="44" fontId="4" fillId="0" borderId="0" applyFont="0" applyFill="0" applyBorder="0" applyAlignment="0" applyProtection="0"/>
    <xf numFmtId="0" fontId="26" fillId="44" borderId="225" applyNumberFormat="0" applyProtection="0">
      <alignment horizontal="center" vertical="top" wrapText="1"/>
    </xf>
    <xf numFmtId="4" fontId="24" fillId="0" borderId="211" applyNumberFormat="0" applyProtection="0">
      <alignment horizontal="left" vertical="center" indent="1"/>
    </xf>
    <xf numFmtId="4" fontId="17" fillId="27" borderId="226" applyNumberFormat="0" applyProtection="0">
      <alignment horizontal="right" vertical="center"/>
    </xf>
    <xf numFmtId="4" fontId="17" fillId="24" borderId="226" applyNumberFormat="0" applyProtection="0">
      <alignment horizontal="right" vertical="center"/>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0" fontId="4" fillId="0" borderId="0"/>
    <xf numFmtId="44" fontId="4" fillId="0" borderId="0" applyFont="0" applyFill="0" applyBorder="0" applyAlignment="0" applyProtection="0"/>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0" fontId="4" fillId="0" borderId="0"/>
    <xf numFmtId="0" fontId="4" fillId="0" borderId="0"/>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6" applyNumberFormat="0" applyProtection="0">
      <alignment horizontal="left" vertical="top" indent="1"/>
    </xf>
    <xf numFmtId="0" fontId="21" fillId="84" borderId="225" applyNumberFormat="0">
      <protection locked="0"/>
    </xf>
    <xf numFmtId="0" fontId="4" fillId="0" borderId="0"/>
    <xf numFmtId="0" fontId="4" fillId="0" borderId="0"/>
    <xf numFmtId="0" fontId="17" fillId="40" borderId="226" applyNumberFormat="0" applyProtection="0">
      <alignment horizontal="left" vertical="top" indent="1"/>
    </xf>
    <xf numFmtId="4" fontId="37" fillId="40" borderId="226"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0" fontId="21" fillId="84" borderId="211" applyNumberFormat="0">
      <protection locked="0"/>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0" fontId="4" fillId="0" borderId="0"/>
    <xf numFmtId="0" fontId="4" fillId="0" borderId="0"/>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1" applyNumberFormat="0" applyProtection="0">
      <alignment horizontal="left" vertical="center" indent="1"/>
    </xf>
    <xf numFmtId="4" fontId="24" fillId="0" borderId="21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3" applyNumberFormat="0" applyFont="0" applyBorder="0" applyAlignment="0" applyProtection="0">
      <protection hidden="1"/>
    </xf>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21" fillId="84" borderId="225" applyNumberFormat="0">
      <protection locked="0"/>
    </xf>
    <xf numFmtId="0" fontId="4" fillId="0" borderId="0"/>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4" fillId="0" borderId="0"/>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4" fillId="0" borderId="0"/>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0" fontId="4" fillId="0" borderId="0"/>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4" fillId="0" borderId="0"/>
    <xf numFmtId="4" fontId="17" fillId="31" borderId="226" applyNumberFormat="0" applyProtection="0">
      <alignment horizontal="right" vertical="center"/>
    </xf>
    <xf numFmtId="0" fontId="4" fillId="0" borderId="0"/>
    <xf numFmtId="4" fontId="17" fillId="32" borderId="226" applyNumberFormat="0" applyProtection="0">
      <alignment horizontal="right" vertical="center"/>
    </xf>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0" fontId="4" fillId="0" borderId="0"/>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0" fontId="4" fillId="0" borderId="0"/>
    <xf numFmtId="4" fontId="17" fillId="28" borderId="226" applyNumberFormat="0" applyProtection="0">
      <alignment horizontal="right" vertical="center"/>
    </xf>
    <xf numFmtId="0" fontId="4" fillId="0" borderId="0"/>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6" applyNumberFormat="0" applyProtection="0">
      <alignment horizontal="right" vertical="center"/>
    </xf>
    <xf numFmtId="4" fontId="17" fillId="29" borderId="226" applyNumberFormat="0" applyProtection="0">
      <alignment horizontal="right" vertical="center"/>
    </xf>
    <xf numFmtId="0" fontId="4" fillId="0" borderId="0"/>
    <xf numFmtId="0" fontId="4" fillId="0" borderId="0"/>
    <xf numFmtId="0" fontId="4" fillId="0" borderId="0"/>
    <xf numFmtId="4" fontId="17" fillId="30"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6" applyNumberFormat="0" applyProtection="0">
      <alignment horizontal="right" vertical="center"/>
    </xf>
    <xf numFmtId="0" fontId="4" fillId="0" borderId="0"/>
    <xf numFmtId="0" fontId="4" fillId="0" borderId="0"/>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4" fontId="17" fillId="40" borderId="226" applyNumberFormat="0" applyProtection="0">
      <alignment vertical="center"/>
    </xf>
    <xf numFmtId="0" fontId="4" fillId="0" borderId="0"/>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0" fontId="21" fillId="89" borderId="221" applyNumberFormat="0" applyFont="0" applyAlignment="0" applyProtection="0"/>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0" fontId="21" fillId="89" borderId="220" applyNumberFormat="0" applyFont="0" applyAlignment="0" applyProtection="0"/>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4" fontId="24" fillId="0" borderId="225" applyNumberFormat="0" applyProtection="0">
      <alignment horizontal="left" vertical="center" indent="1"/>
    </xf>
    <xf numFmtId="0" fontId="21" fillId="89" borderId="220" applyNumberFormat="0" applyFont="0" applyAlignment="0" applyProtection="0"/>
    <xf numFmtId="4" fontId="24" fillId="0" borderId="225" applyNumberFormat="0" applyProtection="0">
      <alignment horizontal="left" vertical="center" indent="1"/>
    </xf>
    <xf numFmtId="0" fontId="21" fillId="84" borderId="225" applyNumberFormat="0">
      <protection locked="0"/>
    </xf>
    <xf numFmtId="0" fontId="21" fillId="89" borderId="220" applyNumberFormat="0" applyFont="0" applyAlignment="0" applyProtection="0"/>
    <xf numFmtId="0" fontId="26" fillId="44" borderId="225" applyNumberFormat="0" applyProtection="0">
      <alignment horizontal="center" vertical="top" wrapText="1"/>
    </xf>
    <xf numFmtId="4" fontId="24" fillId="0" borderId="225" applyNumberFormat="0" applyProtection="0">
      <alignment horizontal="right" vertical="center" wrapTex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17" fillId="34" borderId="225" applyNumberFormat="0" applyProtection="0">
      <alignment horizontal="left" vertical="center" indent="1"/>
    </xf>
    <xf numFmtId="0" fontId="21" fillId="89" borderId="220" applyNumberFormat="0" applyFont="0" applyAlignment="0" applyProtection="0"/>
    <xf numFmtId="4" fontId="18" fillId="33" borderId="225" applyNumberFormat="0" applyProtection="0">
      <alignment horizontal="left" vertical="center" indent="1"/>
    </xf>
    <xf numFmtId="4" fontId="26" fillId="22" borderId="225" applyNumberFormat="0" applyProtection="0">
      <alignment horizontal="left" vertical="center"/>
    </xf>
    <xf numFmtId="0" fontId="21" fillId="89" borderId="220" applyNumberFormat="0" applyFont="0" applyAlignment="0" applyProtection="0"/>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5" applyNumberFormat="0" applyProtection="0">
      <alignment horizontal="left" vertical="center" indent="1"/>
    </xf>
    <xf numFmtId="0" fontId="69" fillId="89" borderId="221" applyNumberFormat="0" applyFont="0" applyAlignment="0" applyProtection="0"/>
    <xf numFmtId="0" fontId="21" fillId="84" borderId="225" applyNumberFormat="0">
      <protection locked="0"/>
    </xf>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3" applyNumberFormat="0" applyFill="0" applyBorder="0" applyAlignment="0" applyProtection="0">
      <protection hidden="1"/>
    </xf>
    <xf numFmtId="4" fontId="17" fillId="0" borderId="222" applyNumberFormat="0" applyProtection="0">
      <alignment vertical="center"/>
    </xf>
    <xf numFmtId="4" fontId="17" fillId="0" borderId="222" applyNumberFormat="0" applyProtection="0">
      <alignment vertical="center"/>
    </xf>
    <xf numFmtId="4" fontId="17" fillId="0" borderId="222" applyNumberFormat="0" applyProtection="0">
      <alignment horizontal="left" vertical="center" indent="1"/>
    </xf>
    <xf numFmtId="4" fontId="17" fillId="19" borderId="222" applyNumberFormat="0" applyProtection="0">
      <alignment horizontal="left" vertical="center" indent="1"/>
    </xf>
    <xf numFmtId="4" fontId="26" fillId="22" borderId="211" applyNumberFormat="0" applyProtection="0">
      <alignment horizontal="left" vertical="center"/>
    </xf>
    <xf numFmtId="0" fontId="21" fillId="0" borderId="222" applyNumberFormat="0" applyProtection="0">
      <alignment horizontal="left" vertical="center" indent="1"/>
    </xf>
    <xf numFmtId="4" fontId="17" fillId="2" borderId="222" applyNumberFormat="0" applyProtection="0">
      <alignment horizontal="right" vertical="center"/>
    </xf>
    <xf numFmtId="4" fontId="17" fillId="106" borderId="222" applyNumberFormat="0" applyProtection="0">
      <alignment horizontal="right" vertical="center"/>
    </xf>
    <xf numFmtId="4" fontId="17" fillId="42" borderId="222" applyNumberFormat="0" applyProtection="0">
      <alignment horizontal="right" vertical="center"/>
    </xf>
    <xf numFmtId="4" fontId="17" fillId="107" borderId="222" applyNumberFormat="0" applyProtection="0">
      <alignment horizontal="right" vertical="center"/>
    </xf>
    <xf numFmtId="4" fontId="17" fillId="108" borderId="222" applyNumberFormat="0" applyProtection="0">
      <alignment horizontal="right" vertical="center"/>
    </xf>
    <xf numFmtId="4" fontId="17" fillId="109" borderId="222" applyNumberFormat="0" applyProtection="0">
      <alignment horizontal="right" vertical="center"/>
    </xf>
    <xf numFmtId="4" fontId="17" fillId="110" borderId="222" applyNumberFormat="0" applyProtection="0">
      <alignment horizontal="right" vertical="center"/>
    </xf>
    <xf numFmtId="4" fontId="17" fillId="111" borderId="222" applyNumberFormat="0" applyProtection="0">
      <alignment horizontal="right" vertical="center"/>
    </xf>
    <xf numFmtId="4" fontId="17" fillId="112" borderId="222" applyNumberFormat="0" applyProtection="0">
      <alignment horizontal="right" vertical="center"/>
    </xf>
    <xf numFmtId="0" fontId="21" fillId="113" borderId="222"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22" applyNumberFormat="0" applyProtection="0">
      <alignment vertical="center"/>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17" fillId="40" borderId="222" applyNumberFormat="0" applyProtection="0">
      <alignment horizontal="left" vertical="center" indent="1"/>
    </xf>
    <xf numFmtId="4" fontId="24" fillId="0" borderId="211" applyNumberFormat="0" applyProtection="0">
      <alignment horizontal="right" vertical="center" wrapText="1"/>
    </xf>
    <xf numFmtId="0" fontId="26" fillId="44" borderId="225" applyNumberFormat="0" applyProtection="0">
      <alignment horizontal="center" vertical="top"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22" applyNumberFormat="0" applyProtection="0">
      <alignment horizontal="right" vertical="center"/>
    </xf>
    <xf numFmtId="4" fontId="17" fillId="0" borderId="222" applyNumberFormat="0" applyProtection="0">
      <alignment horizontal="right" vertical="center"/>
    </xf>
    <xf numFmtId="0" fontId="26" fillId="43" borderId="225" applyNumberFormat="0" applyProtection="0">
      <alignment horizontal="center" vertical="center" wrapTex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22" applyNumberFormat="0" applyProtection="0">
      <alignment horizontal="left" vertical="center" indent="1"/>
    </xf>
    <xf numFmtId="0" fontId="21" fillId="0" borderId="222" applyNumberFormat="0" applyProtection="0">
      <alignment horizontal="left" vertical="center" indent="1"/>
    </xf>
    <xf numFmtId="4" fontId="24" fillId="0" borderId="225" applyNumberFormat="0" applyProtection="0">
      <alignment horizontal="right" vertical="center" wrapText="1"/>
    </xf>
    <xf numFmtId="0" fontId="26" fillId="43" borderId="211" applyNumberFormat="0" applyProtection="0">
      <alignment horizontal="center" vertical="center" wrapText="1"/>
    </xf>
    <xf numFmtId="0" fontId="21" fillId="0" borderId="222" applyNumberFormat="0" applyProtection="0">
      <alignment horizontal="left" vertical="center" indent="1"/>
    </xf>
    <xf numFmtId="0" fontId="21" fillId="0" borderId="222"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46" fillId="117" borderId="222" applyNumberFormat="0" applyProtection="0">
      <alignment horizontal="right" vertical="center"/>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18" fillId="33" borderId="225" applyNumberFormat="0" applyProtection="0">
      <alignment horizontal="left" vertical="center" indent="1"/>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4" fontId="26" fillId="22" borderId="225" applyNumberFormat="0" applyProtection="0">
      <alignment horizontal="left" vertical="center"/>
    </xf>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74" fillId="0" borderId="223" applyNumberFormat="0" applyFill="0" applyAlignment="0" applyProtection="0"/>
    <xf numFmtId="0" fontId="74" fillId="0" borderId="223" applyNumberFormat="0" applyFill="0" applyAlignment="0" applyProtection="0"/>
    <xf numFmtId="0" fontId="74" fillId="0" borderId="223" applyNumberFormat="0" applyFill="0" applyAlignment="0" applyProtection="0"/>
    <xf numFmtId="204" fontId="21" fillId="0" borderId="224">
      <protection locked="0"/>
    </xf>
    <xf numFmtId="204" fontId="21" fillId="0" borderId="224">
      <protection locked="0"/>
    </xf>
    <xf numFmtId="0" fontId="74" fillId="0" borderId="223" applyNumberFormat="0" applyFill="0" applyAlignment="0" applyProtection="0"/>
    <xf numFmtId="0" fontId="21" fillId="89" borderId="230"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69" fillId="89" borderId="230" applyNumberFormat="0" applyFon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4" fontId="56" fillId="104" borderId="225" applyNumberFormat="0" applyProtection="0">
      <alignment horizontal="right" vertical="center" wrapText="1"/>
    </xf>
    <xf numFmtId="4" fontId="56" fillId="104" borderId="225" applyNumberFormat="0" applyProtection="0">
      <alignment horizontal="right" vertical="center" wrapText="1"/>
    </xf>
    <xf numFmtId="4" fontId="17" fillId="0" borderId="231" applyNumberFormat="0" applyProtection="0">
      <alignment vertical="center"/>
    </xf>
    <xf numFmtId="4" fontId="17" fillId="0" borderId="231" applyNumberFormat="0" applyProtection="0">
      <alignment vertical="center"/>
    </xf>
    <xf numFmtId="4" fontId="17" fillId="0" borderId="231" applyNumberFormat="0" applyProtection="0">
      <alignment horizontal="left" vertical="center" indent="1"/>
    </xf>
    <xf numFmtId="4" fontId="17" fillId="19" borderId="231" applyNumberFormat="0" applyProtection="0">
      <alignment horizontal="left" vertical="center" indent="1"/>
    </xf>
    <xf numFmtId="4" fontId="26" fillId="22" borderId="225" applyNumberFormat="0" applyProtection="0">
      <alignment horizontal="left" vertical="center"/>
    </xf>
    <xf numFmtId="0" fontId="21" fillId="0" borderId="231" applyNumberFormat="0" applyProtection="0">
      <alignment horizontal="left" vertical="center" indent="1"/>
    </xf>
    <xf numFmtId="4" fontId="17" fillId="2" borderId="231" applyNumberFormat="0" applyProtection="0">
      <alignment horizontal="right" vertical="center"/>
    </xf>
    <xf numFmtId="4" fontId="17" fillId="106" borderId="231" applyNumberFormat="0" applyProtection="0">
      <alignment horizontal="right" vertical="center"/>
    </xf>
    <xf numFmtId="4" fontId="17" fillId="42" borderId="231" applyNumberFormat="0" applyProtection="0">
      <alignment horizontal="right" vertical="center"/>
    </xf>
    <xf numFmtId="4" fontId="17" fillId="107" borderId="231" applyNumberFormat="0" applyProtection="0">
      <alignment horizontal="right" vertical="center"/>
    </xf>
    <xf numFmtId="4" fontId="17" fillId="108" borderId="231" applyNumberFormat="0" applyProtection="0">
      <alignment horizontal="right" vertical="center"/>
    </xf>
    <xf numFmtId="4" fontId="17" fillId="109" borderId="231" applyNumberFormat="0" applyProtection="0">
      <alignment horizontal="right" vertical="center"/>
    </xf>
    <xf numFmtId="4" fontId="17" fillId="110" borderId="231" applyNumberFormat="0" applyProtection="0">
      <alignment horizontal="right" vertical="center"/>
    </xf>
    <xf numFmtId="4" fontId="17" fillId="111" borderId="231" applyNumberFormat="0" applyProtection="0">
      <alignment horizontal="right" vertical="center"/>
    </xf>
    <xf numFmtId="4" fontId="17" fillId="112" borderId="231" applyNumberFormat="0" applyProtection="0">
      <alignment horizontal="right" vertical="center"/>
    </xf>
    <xf numFmtId="0" fontId="21" fillId="113" borderId="231" applyNumberFormat="0" applyProtection="0">
      <alignment horizontal="left" vertical="center" indent="1"/>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0" borderId="225" applyNumberFormat="0" applyProtection="0">
      <alignment horizontal="left" vertical="center" indent="2"/>
    </xf>
    <xf numFmtId="0" fontId="21" fillId="49"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2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102"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1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84" borderId="225" applyNumberFormat="0">
      <protection locked="0"/>
    </xf>
    <xf numFmtId="0" fontId="21" fillId="84" borderId="225" applyNumberFormat="0">
      <protection locked="0"/>
    </xf>
    <xf numFmtId="0" fontId="21" fillId="84" borderId="225" applyNumberFormat="0">
      <protection locked="0"/>
    </xf>
    <xf numFmtId="0" fontId="21" fillId="84" borderId="225" applyNumberFormat="0">
      <protection locked="0"/>
    </xf>
    <xf numFmtId="4" fontId="17" fillId="40" borderId="231" applyNumberFormat="0" applyProtection="0">
      <alignment vertical="center"/>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17" fillId="40" borderId="231" applyNumberFormat="0" applyProtection="0">
      <alignment horizontal="left" vertical="center" indent="1"/>
    </xf>
    <xf numFmtId="4" fontId="24" fillId="0" borderId="225" applyNumberFormat="0" applyProtection="0">
      <alignment horizontal="right" vertical="center" wrapText="1"/>
    </xf>
    <xf numFmtId="4" fontId="24" fillId="0" borderId="225" applyNumberFormat="0" applyProtection="0">
      <alignment horizontal="right" vertical="center" wrapText="1"/>
    </xf>
    <xf numFmtId="4" fontId="25" fillId="0" borderId="225" applyNumberFormat="0" applyProtection="0">
      <alignment horizontal="right" vertical="center" wrapText="1"/>
    </xf>
    <xf numFmtId="4" fontId="17" fillId="0" borderId="231" applyNumberFormat="0" applyProtection="0">
      <alignment horizontal="right" vertical="center"/>
    </xf>
    <xf numFmtId="4" fontId="17" fillId="0" borderId="231"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0" borderId="231" applyNumberFormat="0" applyProtection="0">
      <alignment horizontal="left" vertical="center" indent="1"/>
    </xf>
    <xf numFmtId="0" fontId="21" fillId="0" borderId="231" applyNumberFormat="0" applyProtection="0">
      <alignment horizontal="left" vertical="center" indent="1"/>
    </xf>
    <xf numFmtId="0" fontId="26" fillId="43" borderId="225" applyNumberFormat="0" applyProtection="0">
      <alignment horizontal="center" vertical="center" wrapText="1"/>
    </xf>
    <xf numFmtId="0" fontId="21" fillId="0" borderId="231" applyNumberFormat="0" applyProtection="0">
      <alignment horizontal="left" vertical="center" indent="1"/>
    </xf>
    <xf numFmtId="0" fontId="21" fillId="0" borderId="231" applyNumberFormat="0" applyProtection="0">
      <alignment horizontal="left" vertical="center" indent="1"/>
    </xf>
    <xf numFmtId="4" fontId="46" fillId="117" borderId="231" applyNumberFormat="0" applyProtection="0">
      <alignment horizontal="right" vertic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0" fontId="74" fillId="0" borderId="232" applyNumberFormat="0" applyFill="0" applyAlignment="0" applyProtection="0"/>
    <xf numFmtId="0" fontId="74" fillId="0" borderId="232" applyNumberFormat="0" applyFill="0" applyAlignment="0" applyProtection="0"/>
    <xf numFmtId="0" fontId="74" fillId="0" borderId="232" applyNumberFormat="0" applyFill="0" applyAlignment="0" applyProtection="0"/>
    <xf numFmtId="204" fontId="21" fillId="0" borderId="233">
      <protection locked="0"/>
    </xf>
    <xf numFmtId="204" fontId="21" fillId="0" borderId="233">
      <protection locked="0"/>
    </xf>
    <xf numFmtId="0" fontId="74" fillId="0" borderId="232" applyNumberFormat="0" applyFill="0" applyAlignment="0" applyProtection="0"/>
    <xf numFmtId="0" fontId="21" fillId="89" borderId="239"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69" fillId="89" borderId="239" applyNumberFormat="0" applyFon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4" fontId="56" fillId="104" borderId="185" applyNumberFormat="0" applyProtection="0">
      <alignment horizontal="right" vertical="center" wrapText="1"/>
    </xf>
    <xf numFmtId="4" fontId="56" fillId="104" borderId="185" applyNumberFormat="0" applyProtection="0">
      <alignment horizontal="right" vertical="center" wrapText="1"/>
    </xf>
    <xf numFmtId="4" fontId="17" fillId="0" borderId="240" applyNumberFormat="0" applyProtection="0">
      <alignment vertical="center"/>
    </xf>
    <xf numFmtId="4" fontId="17" fillId="0" borderId="240" applyNumberFormat="0" applyProtection="0">
      <alignment vertical="center"/>
    </xf>
    <xf numFmtId="4" fontId="17" fillId="0" borderId="240" applyNumberFormat="0" applyProtection="0">
      <alignment horizontal="left" vertical="center" indent="1"/>
    </xf>
    <xf numFmtId="4" fontId="17" fillId="19" borderId="240" applyNumberFormat="0" applyProtection="0">
      <alignment horizontal="left" vertical="center" indent="1"/>
    </xf>
    <xf numFmtId="4" fontId="26" fillId="22" borderId="185" applyNumberFormat="0" applyProtection="0">
      <alignment horizontal="left" vertical="center"/>
    </xf>
    <xf numFmtId="0" fontId="21" fillId="0" borderId="240" applyNumberFormat="0" applyProtection="0">
      <alignment horizontal="left" vertical="center" indent="1"/>
    </xf>
    <xf numFmtId="4" fontId="17" fillId="2" borderId="240" applyNumberFormat="0" applyProtection="0">
      <alignment horizontal="right" vertical="center"/>
    </xf>
    <xf numFmtId="4" fontId="17" fillId="106" borderId="240" applyNumberFormat="0" applyProtection="0">
      <alignment horizontal="right" vertical="center"/>
    </xf>
    <xf numFmtId="4" fontId="17" fillId="42" borderId="240" applyNumberFormat="0" applyProtection="0">
      <alignment horizontal="right" vertical="center"/>
    </xf>
    <xf numFmtId="4" fontId="17" fillId="107" borderId="240" applyNumberFormat="0" applyProtection="0">
      <alignment horizontal="right" vertical="center"/>
    </xf>
    <xf numFmtId="4" fontId="17" fillId="108" borderId="240" applyNumberFormat="0" applyProtection="0">
      <alignment horizontal="right" vertical="center"/>
    </xf>
    <xf numFmtId="4" fontId="17" fillId="109" borderId="240" applyNumberFormat="0" applyProtection="0">
      <alignment horizontal="right" vertical="center"/>
    </xf>
    <xf numFmtId="4" fontId="17" fillId="110" borderId="240" applyNumberFormat="0" applyProtection="0">
      <alignment horizontal="right" vertical="center"/>
    </xf>
    <xf numFmtId="4" fontId="17" fillId="111" borderId="240" applyNumberFormat="0" applyProtection="0">
      <alignment horizontal="right" vertical="center"/>
    </xf>
    <xf numFmtId="4" fontId="17" fillId="112" borderId="240" applyNumberFormat="0" applyProtection="0">
      <alignment horizontal="right" vertical="center"/>
    </xf>
    <xf numFmtId="0" fontId="21" fillId="113" borderId="240" applyNumberFormat="0" applyProtection="0">
      <alignment horizontal="left" vertical="center" indent="1"/>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0" borderId="185" applyNumberFormat="0" applyProtection="0">
      <alignment horizontal="left" vertical="center" indent="2"/>
    </xf>
    <xf numFmtId="0" fontId="21" fillId="49"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2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102"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1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240" applyNumberFormat="0" applyProtection="0">
      <alignment vertical="center"/>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17" fillId="40" borderId="240" applyNumberFormat="0" applyProtection="0">
      <alignment horizontal="left" vertical="center"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5" fillId="0" borderId="185" applyNumberFormat="0" applyProtection="0">
      <alignment horizontal="right" vertical="center" wrapText="1"/>
    </xf>
    <xf numFmtId="4" fontId="17" fillId="0" borderId="240" applyNumberFormat="0" applyProtection="0">
      <alignment horizontal="right" vertical="center"/>
    </xf>
    <xf numFmtId="4" fontId="17" fillId="0" borderId="240"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0" borderId="240" applyNumberFormat="0" applyProtection="0">
      <alignment horizontal="left" vertical="center" indent="1"/>
    </xf>
    <xf numFmtId="0" fontId="21" fillId="0" borderId="240" applyNumberFormat="0" applyProtection="0">
      <alignment horizontal="left" vertical="center" indent="1"/>
    </xf>
    <xf numFmtId="0" fontId="26" fillId="43" borderId="185" applyNumberFormat="0" applyProtection="0">
      <alignment horizontal="center" vertical="center" wrapText="1"/>
    </xf>
    <xf numFmtId="0" fontId="21" fillId="0" borderId="240" applyNumberFormat="0" applyProtection="0">
      <alignment horizontal="left" vertical="center" indent="1"/>
    </xf>
    <xf numFmtId="0" fontId="21" fillId="0" borderId="240" applyNumberFormat="0" applyProtection="0">
      <alignment horizontal="left" vertical="center" indent="1"/>
    </xf>
    <xf numFmtId="4" fontId="46" fillId="117" borderId="240" applyNumberFormat="0" applyProtection="0">
      <alignment horizontal="right" vertical="center"/>
    </xf>
    <xf numFmtId="49" fontId="194" fillId="118" borderId="241"/>
    <xf numFmtId="0" fontId="192" fillId="37" borderId="241">
      <protection locked="0"/>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204" fontId="21" fillId="0" borderId="243">
      <protection locked="0"/>
    </xf>
    <xf numFmtId="204" fontId="21" fillId="0" borderId="243">
      <protection locked="0"/>
    </xf>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136" fillId="129" borderId="247" applyNumberFormat="0" applyAlignment="0" applyProtection="0"/>
    <xf numFmtId="0" fontId="221" fillId="80" borderId="247" applyNumberFormat="0" applyAlignment="0" applyProtection="0"/>
    <xf numFmtId="0" fontId="21" fillId="79" borderId="248" applyNumberFormat="0" applyFont="0" applyAlignment="0" applyProtection="0"/>
    <xf numFmtId="0" fontId="184" fillId="129" borderId="249" applyNumberFormat="0" applyAlignment="0" applyProtection="0"/>
    <xf numFmtId="4" fontId="18" fillId="103" borderId="250" applyNumberFormat="0" applyProtection="0">
      <alignment vertical="center"/>
    </xf>
    <xf numFmtId="4" fontId="32" fillId="103" borderId="250" applyNumberFormat="0" applyProtection="0">
      <alignment vertical="center"/>
    </xf>
    <xf numFmtId="4" fontId="18" fillId="103" borderId="250" applyNumberFormat="0" applyProtection="0">
      <alignment horizontal="left" vertical="center" indent="1"/>
    </xf>
    <xf numFmtId="0" fontId="18" fillId="103" borderId="250" applyNumberFormat="0" applyProtection="0">
      <alignment horizontal="left" vertical="top" indent="1"/>
    </xf>
    <xf numFmtId="4" fontId="17" fillId="24"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6" borderId="250" applyNumberFormat="0" applyProtection="0">
      <alignment horizontal="right" vertical="center"/>
    </xf>
    <xf numFmtId="0" fontId="21" fillId="99" borderId="250" applyNumberFormat="0" applyProtection="0">
      <alignment horizontal="left" vertical="center" indent="1"/>
    </xf>
    <xf numFmtId="0" fontId="21" fillId="99" borderId="250" applyNumberFormat="0" applyProtection="0">
      <alignment horizontal="left" vertical="top" indent="1"/>
    </xf>
    <xf numFmtId="0" fontId="21" fillId="36" borderId="250" applyNumberFormat="0" applyProtection="0">
      <alignment horizontal="left" vertical="center" indent="1"/>
    </xf>
    <xf numFmtId="0" fontId="21" fillId="36" borderId="250" applyNumberFormat="0" applyProtection="0">
      <alignment horizontal="left" vertical="top" indent="1"/>
    </xf>
    <xf numFmtId="0" fontId="21" fillId="94" borderId="250" applyNumberFormat="0" applyProtection="0">
      <alignment horizontal="left" vertical="center" indent="1"/>
    </xf>
    <xf numFmtId="0" fontId="21" fillId="94" borderId="250" applyNumberFormat="0" applyProtection="0">
      <alignment horizontal="left" vertical="top" indent="1"/>
    </xf>
    <xf numFmtId="0" fontId="21" fillId="41" borderId="250" applyNumberFormat="0" applyProtection="0">
      <alignment horizontal="left" vertical="center" indent="1"/>
    </xf>
    <xf numFmtId="0" fontId="21" fillId="41" borderId="250" applyNumberFormat="0" applyProtection="0">
      <alignment horizontal="left" vertical="top" indent="1"/>
    </xf>
    <xf numFmtId="0" fontId="21" fillId="84" borderId="246" applyNumberFormat="0">
      <protection locked="0"/>
    </xf>
    <xf numFmtId="4" fontId="17" fillId="89" borderId="250" applyNumberFormat="0" applyProtection="0">
      <alignment vertical="center"/>
    </xf>
    <xf numFmtId="4" fontId="37" fillId="89" borderId="250" applyNumberFormat="0" applyProtection="0">
      <alignment vertical="center"/>
    </xf>
    <xf numFmtId="4" fontId="17" fillId="89" borderId="250" applyNumberFormat="0" applyProtection="0">
      <alignment horizontal="left" vertical="center" indent="1"/>
    </xf>
    <xf numFmtId="0" fontId="17" fillId="89" borderId="250" applyNumberFormat="0" applyProtection="0">
      <alignment horizontal="left" vertical="top" indent="1"/>
    </xf>
    <xf numFmtId="4" fontId="17" fillId="41" borderId="250" applyNumberFormat="0" applyProtection="0">
      <alignment horizontal="right" vertical="center"/>
    </xf>
    <xf numFmtId="4" fontId="37" fillId="41" borderId="250" applyNumberFormat="0" applyProtection="0">
      <alignment horizontal="right" vertical="center"/>
    </xf>
    <xf numFmtId="4" fontId="17" fillId="36" borderId="250" applyNumberFormat="0" applyProtection="0">
      <alignment horizontal="left" vertical="center" indent="1"/>
    </xf>
    <xf numFmtId="0" fontId="17" fillId="36" borderId="250" applyNumberFormat="0" applyProtection="0">
      <alignment horizontal="left" vertical="top" indent="1"/>
    </xf>
    <xf numFmtId="4" fontId="46" fillId="41" borderId="250" applyNumberFormat="0" applyProtection="0">
      <alignment horizontal="right" vertical="center"/>
    </xf>
    <xf numFmtId="0" fontId="74" fillId="0" borderId="251" applyNumberFormat="0" applyFill="0" applyAlignment="0" applyProtection="0"/>
    <xf numFmtId="4" fontId="24" fillId="0" borderId="246" applyNumberFormat="0" applyProtection="0">
      <alignment horizontal="left" vertical="center" indent="1"/>
    </xf>
    <xf numFmtId="4" fontId="56" fillId="104" borderId="246" applyNumberFormat="0" applyProtection="0">
      <alignment horizontal="right" vertical="center" wrapText="1"/>
    </xf>
    <xf numFmtId="0" fontId="17" fillId="40" borderId="262" applyNumberFormat="0" applyProtection="0">
      <alignment horizontal="left" vertical="top" indent="1"/>
    </xf>
    <xf numFmtId="4" fontId="37" fillId="40" borderId="262" applyNumberFormat="0" applyProtection="0">
      <alignment vertical="center"/>
    </xf>
    <xf numFmtId="0" fontId="21" fillId="35" borderId="262" applyNumberFormat="0" applyProtection="0">
      <alignment horizontal="left" vertical="top" indent="1"/>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46" applyNumberFormat="0">
      <protection locked="0"/>
    </xf>
    <xf numFmtId="0" fontId="21" fillId="84" borderId="246" applyNumberFormat="0">
      <protection locked="0"/>
    </xf>
    <xf numFmtId="0" fontId="21" fillId="84" borderId="246" applyNumberFormat="0">
      <protection locked="0"/>
    </xf>
    <xf numFmtId="0" fontId="21" fillId="84" borderId="246" applyNumberFormat="0">
      <protection locked="0"/>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0" fontId="26" fillId="43" borderId="252" applyNumberFormat="0" applyProtection="0">
      <alignment horizontal="center" vertical="center"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24" fillId="0" borderId="246" applyNumberFormat="0" applyProtection="0">
      <alignment horizontal="left" vertical="center"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24" fillId="0" borderId="255" applyNumberFormat="0" applyProtection="0">
      <alignment horizontal="left" vertical="center" indent="1"/>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3" borderId="263" applyNumberFormat="0" applyProtection="0">
      <alignment horizontal="center" vertical="center"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0" fontId="21" fillId="89" borderId="257" applyNumberFormat="0" applyFont="0" applyAlignment="0" applyProtection="0"/>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0" fontId="21" fillId="89" borderId="256" applyNumberFormat="0" applyFont="0" applyAlignment="0" applyProtection="0"/>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21" fillId="89" borderId="256" applyNumberFormat="0" applyFont="0" applyAlignment="0" applyProtection="0"/>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21" fillId="89" borderId="256" applyNumberFormat="0" applyFont="0" applyAlignment="0" applyProtection="0"/>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0" fontId="21" fillId="89" borderId="256" applyNumberFormat="0" applyFont="0" applyAlignment="0" applyProtection="0"/>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21" fillId="89" borderId="256" applyNumberFormat="0" applyFont="0" applyAlignment="0" applyProtection="0"/>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69" fillId="89" borderId="257" applyNumberFormat="0" applyFon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4" fontId="56" fillId="104" borderId="255" applyNumberFormat="0" applyProtection="0">
      <alignment horizontal="right" vertical="center" wrapText="1"/>
    </xf>
    <xf numFmtId="4" fontId="56" fillId="104" borderId="255" applyNumberFormat="0" applyProtection="0">
      <alignment horizontal="right" vertical="center" wrapText="1"/>
    </xf>
    <xf numFmtId="4" fontId="17" fillId="0" borderId="258" applyNumberFormat="0" applyProtection="0">
      <alignment vertical="center"/>
    </xf>
    <xf numFmtId="4" fontId="17" fillId="0" borderId="258" applyNumberFormat="0" applyProtection="0">
      <alignment vertical="center"/>
    </xf>
    <xf numFmtId="4" fontId="17" fillId="0" borderId="258" applyNumberFormat="0" applyProtection="0">
      <alignment horizontal="left" vertical="center" indent="1"/>
    </xf>
    <xf numFmtId="4" fontId="17" fillId="19" borderId="258" applyNumberFormat="0" applyProtection="0">
      <alignment horizontal="left" vertical="center" indent="1"/>
    </xf>
    <xf numFmtId="4" fontId="26" fillId="22" borderId="255" applyNumberFormat="0" applyProtection="0">
      <alignment horizontal="left" vertical="center"/>
    </xf>
    <xf numFmtId="0" fontId="21" fillId="0" borderId="258" applyNumberFormat="0" applyProtection="0">
      <alignment horizontal="left" vertical="center" indent="1"/>
    </xf>
    <xf numFmtId="4" fontId="17" fillId="2" borderId="258" applyNumberFormat="0" applyProtection="0">
      <alignment horizontal="right" vertical="center"/>
    </xf>
    <xf numFmtId="4" fontId="17" fillId="106" borderId="258" applyNumberFormat="0" applyProtection="0">
      <alignment horizontal="right" vertical="center"/>
    </xf>
    <xf numFmtId="4" fontId="17" fillId="42" borderId="258" applyNumberFormat="0" applyProtection="0">
      <alignment horizontal="right" vertical="center"/>
    </xf>
    <xf numFmtId="4" fontId="17" fillId="107" borderId="258" applyNumberFormat="0" applyProtection="0">
      <alignment horizontal="right" vertical="center"/>
    </xf>
    <xf numFmtId="4" fontId="17" fillId="108" borderId="258" applyNumberFormat="0" applyProtection="0">
      <alignment horizontal="right" vertical="center"/>
    </xf>
    <xf numFmtId="4" fontId="17" fillId="109" borderId="258" applyNumberFormat="0" applyProtection="0">
      <alignment horizontal="right" vertical="center"/>
    </xf>
    <xf numFmtId="4" fontId="17" fillId="110" borderId="258" applyNumberFormat="0" applyProtection="0">
      <alignment horizontal="right" vertical="center"/>
    </xf>
    <xf numFmtId="4" fontId="17" fillId="111" borderId="258" applyNumberFormat="0" applyProtection="0">
      <alignment horizontal="right" vertical="center"/>
    </xf>
    <xf numFmtId="4" fontId="17" fillId="112" borderId="258" applyNumberFormat="0" applyProtection="0">
      <alignment horizontal="right" vertical="center"/>
    </xf>
    <xf numFmtId="0" fontId="21" fillId="113" borderId="258" applyNumberFormat="0" applyProtection="0">
      <alignment horizontal="left" vertical="center" indent="1"/>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0" borderId="255" applyNumberFormat="0" applyProtection="0">
      <alignment horizontal="left" vertical="center" indent="2"/>
    </xf>
    <xf numFmtId="0" fontId="21" fillId="49"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2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102"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1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8" applyNumberFormat="0" applyProtection="0">
      <alignment vertical="center"/>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17" fillId="40" borderId="258" applyNumberFormat="0" applyProtection="0">
      <alignment horizontal="left" vertical="center"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5" fillId="0" borderId="255" applyNumberFormat="0" applyProtection="0">
      <alignment horizontal="right" vertical="center" wrapText="1"/>
    </xf>
    <xf numFmtId="4" fontId="17" fillId="0" borderId="258" applyNumberFormat="0" applyProtection="0">
      <alignment horizontal="right" vertical="center"/>
    </xf>
    <xf numFmtId="4" fontId="17" fillId="0" borderId="258"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1" fillId="0" borderId="258" applyNumberFormat="0" applyProtection="0">
      <alignment horizontal="left" vertical="center" indent="1"/>
    </xf>
    <xf numFmtId="0" fontId="21" fillId="0" borderId="258" applyNumberFormat="0" applyProtection="0">
      <alignment horizontal="left" vertical="center" indent="1"/>
    </xf>
    <xf numFmtId="0" fontId="26" fillId="43" borderId="255" applyNumberFormat="0" applyProtection="0">
      <alignment horizontal="center" vertical="center" wrapText="1"/>
    </xf>
    <xf numFmtId="0" fontId="21" fillId="0" borderId="258" applyNumberFormat="0" applyProtection="0">
      <alignment horizontal="left" vertical="center" indent="1"/>
    </xf>
    <xf numFmtId="0" fontId="21" fillId="0" borderId="258" applyNumberFormat="0" applyProtection="0">
      <alignment horizontal="left" vertical="center" indent="1"/>
    </xf>
    <xf numFmtId="4" fontId="46" fillId="117" borderId="258" applyNumberFormat="0" applyProtection="0">
      <alignment horizontal="right" vertic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204" fontId="21" fillId="0" borderId="260">
      <protection locked="0"/>
    </xf>
    <xf numFmtId="204" fontId="21" fillId="0" borderId="260">
      <protection locked="0"/>
    </xf>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21" fillId="89" borderId="266"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69" fillId="89" borderId="266" applyNumberFormat="0" applyFon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4" fontId="56" fillId="104" borderId="263" applyNumberFormat="0" applyProtection="0">
      <alignment horizontal="right" vertical="center" wrapText="1"/>
    </xf>
    <xf numFmtId="4" fontId="56" fillId="104" borderId="263" applyNumberFormat="0" applyProtection="0">
      <alignment horizontal="right" vertical="center" wrapText="1"/>
    </xf>
    <xf numFmtId="4" fontId="17" fillId="0" borderId="267" applyNumberFormat="0" applyProtection="0">
      <alignment vertical="center"/>
    </xf>
    <xf numFmtId="4" fontId="17" fillId="0" borderId="267" applyNumberFormat="0" applyProtection="0">
      <alignment vertical="center"/>
    </xf>
    <xf numFmtId="4" fontId="17" fillId="0" borderId="267" applyNumberFormat="0" applyProtection="0">
      <alignment horizontal="left" vertical="center" indent="1"/>
    </xf>
    <xf numFmtId="4" fontId="17" fillId="19" borderId="267" applyNumberFormat="0" applyProtection="0">
      <alignment horizontal="left" vertical="center" indent="1"/>
    </xf>
    <xf numFmtId="4" fontId="26" fillId="22" borderId="263" applyNumberFormat="0" applyProtection="0">
      <alignment horizontal="left" vertical="center"/>
    </xf>
    <xf numFmtId="0" fontId="21" fillId="0" borderId="267" applyNumberFormat="0" applyProtection="0">
      <alignment horizontal="left" vertical="center" indent="1"/>
    </xf>
    <xf numFmtId="4" fontId="17" fillId="2" borderId="267" applyNumberFormat="0" applyProtection="0">
      <alignment horizontal="right" vertical="center"/>
    </xf>
    <xf numFmtId="4" fontId="17" fillId="106" borderId="267" applyNumberFormat="0" applyProtection="0">
      <alignment horizontal="right" vertical="center"/>
    </xf>
    <xf numFmtId="4" fontId="17" fillId="42" borderId="267" applyNumberFormat="0" applyProtection="0">
      <alignment horizontal="right" vertical="center"/>
    </xf>
    <xf numFmtId="4" fontId="17" fillId="107" borderId="267" applyNumberFormat="0" applyProtection="0">
      <alignment horizontal="right" vertical="center"/>
    </xf>
    <xf numFmtId="4" fontId="17" fillId="108" borderId="267" applyNumberFormat="0" applyProtection="0">
      <alignment horizontal="right" vertical="center"/>
    </xf>
    <xf numFmtId="4" fontId="17" fillId="109" borderId="267" applyNumberFormat="0" applyProtection="0">
      <alignment horizontal="right" vertical="center"/>
    </xf>
    <xf numFmtId="4" fontId="17" fillId="110" borderId="267" applyNumberFormat="0" applyProtection="0">
      <alignment horizontal="right" vertical="center"/>
    </xf>
    <xf numFmtId="4" fontId="17" fillId="111" borderId="267" applyNumberFormat="0" applyProtection="0">
      <alignment horizontal="right" vertical="center"/>
    </xf>
    <xf numFmtId="4" fontId="17" fillId="112" borderId="267" applyNumberFormat="0" applyProtection="0">
      <alignment horizontal="right" vertical="center"/>
    </xf>
    <xf numFmtId="0" fontId="21" fillId="113" borderId="267" applyNumberFormat="0" applyProtection="0">
      <alignment horizontal="left" vertical="center" indent="1"/>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0" borderId="263" applyNumberFormat="0" applyProtection="0">
      <alignment horizontal="left" vertical="center" indent="2"/>
    </xf>
    <xf numFmtId="0" fontId="21" fillId="49"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2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102"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1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67" applyNumberFormat="0" applyProtection="0">
      <alignment vertical="center"/>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17" fillId="40" borderId="267" applyNumberFormat="0" applyProtection="0">
      <alignment horizontal="left" vertical="center"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5" fillId="0" borderId="263" applyNumberFormat="0" applyProtection="0">
      <alignment horizontal="right" vertical="center" wrapText="1"/>
    </xf>
    <xf numFmtId="4" fontId="17" fillId="0" borderId="267" applyNumberFormat="0" applyProtection="0">
      <alignment horizontal="right" vertical="center"/>
    </xf>
    <xf numFmtId="4" fontId="17" fillId="0" borderId="267" applyNumberFormat="0" applyProtection="0">
      <alignment horizontal="right" vertical="center"/>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0" fontId="21" fillId="0" borderId="267" applyNumberFormat="0" applyProtection="0">
      <alignment horizontal="left" vertical="center" indent="1"/>
    </xf>
    <xf numFmtId="0" fontId="21" fillId="0" borderId="267" applyNumberFormat="0" applyProtection="0">
      <alignment horizontal="left" vertical="center" indent="1"/>
    </xf>
    <xf numFmtId="0" fontId="26" fillId="43" borderId="263" applyNumberFormat="0" applyProtection="0">
      <alignment horizontal="center" vertical="center" wrapText="1"/>
    </xf>
    <xf numFmtId="0" fontId="21" fillId="0" borderId="267" applyNumberFormat="0" applyProtection="0">
      <alignment horizontal="left" vertical="center" indent="1"/>
    </xf>
    <xf numFmtId="0" fontId="21" fillId="0" borderId="267" applyNumberFormat="0" applyProtection="0">
      <alignment horizontal="left" vertical="center" indent="1"/>
    </xf>
    <xf numFmtId="4" fontId="46" fillId="117" borderId="267" applyNumberFormat="0" applyProtection="0">
      <alignment horizontal="right" vertic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0" fontId="74" fillId="0" borderId="268" applyNumberFormat="0" applyFill="0" applyAlignment="0" applyProtection="0"/>
    <xf numFmtId="0" fontId="74" fillId="0" borderId="268" applyNumberFormat="0" applyFill="0" applyAlignment="0" applyProtection="0"/>
    <xf numFmtId="0" fontId="74" fillId="0" borderId="268" applyNumberFormat="0" applyFill="0" applyAlignment="0" applyProtection="0"/>
    <xf numFmtId="204" fontId="21" fillId="0" borderId="269">
      <protection locked="0"/>
    </xf>
    <xf numFmtId="204" fontId="21" fillId="0" borderId="269">
      <protection locked="0"/>
    </xf>
    <xf numFmtId="0" fontId="74" fillId="0" borderId="268" applyNumberFormat="0" applyFill="0" applyAlignment="0" applyProtection="0"/>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63"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24" fillId="0" borderId="263" applyNumberFormat="0" applyProtection="0">
      <alignment horizontal="left" vertical="center" inden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21" fillId="89" borderId="275"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69" fillId="89" borderId="275" applyNumberFormat="0" applyFon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4" fontId="56" fillId="104" borderId="272" applyNumberFormat="0" applyProtection="0">
      <alignment horizontal="right" vertical="center" wrapText="1"/>
    </xf>
    <xf numFmtId="4" fontId="56" fillId="104" borderId="272" applyNumberFormat="0" applyProtection="0">
      <alignment horizontal="right" vertical="center" wrapText="1"/>
    </xf>
    <xf numFmtId="4" fontId="17" fillId="0" borderId="276" applyNumberFormat="0" applyProtection="0">
      <alignment vertical="center"/>
    </xf>
    <xf numFmtId="4" fontId="17" fillId="0" borderId="276" applyNumberFormat="0" applyProtection="0">
      <alignment vertical="center"/>
    </xf>
    <xf numFmtId="4" fontId="17" fillId="0" borderId="276" applyNumberFormat="0" applyProtection="0">
      <alignment horizontal="left" vertical="center" indent="1"/>
    </xf>
    <xf numFmtId="4" fontId="17" fillId="19" borderId="276" applyNumberFormat="0" applyProtection="0">
      <alignment horizontal="left" vertical="center" indent="1"/>
    </xf>
    <xf numFmtId="4" fontId="26" fillId="22" borderId="272" applyNumberFormat="0" applyProtection="0">
      <alignment horizontal="left" vertical="center"/>
    </xf>
    <xf numFmtId="0" fontId="21" fillId="0" borderId="276" applyNumberFormat="0" applyProtection="0">
      <alignment horizontal="left" vertical="center" indent="1"/>
    </xf>
    <xf numFmtId="4" fontId="17" fillId="2" borderId="276" applyNumberFormat="0" applyProtection="0">
      <alignment horizontal="right" vertical="center"/>
    </xf>
    <xf numFmtId="4" fontId="17" fillId="106" borderId="276" applyNumberFormat="0" applyProtection="0">
      <alignment horizontal="right" vertical="center"/>
    </xf>
    <xf numFmtId="4" fontId="17" fillId="42" borderId="276" applyNumberFormat="0" applyProtection="0">
      <alignment horizontal="right" vertical="center"/>
    </xf>
    <xf numFmtId="4" fontId="17" fillId="107" borderId="276" applyNumberFormat="0" applyProtection="0">
      <alignment horizontal="right" vertical="center"/>
    </xf>
    <xf numFmtId="4" fontId="17" fillId="108" borderId="276" applyNumberFormat="0" applyProtection="0">
      <alignment horizontal="right" vertical="center"/>
    </xf>
    <xf numFmtId="4" fontId="17" fillId="109" borderId="276" applyNumberFormat="0" applyProtection="0">
      <alignment horizontal="right" vertical="center"/>
    </xf>
    <xf numFmtId="4" fontId="17" fillId="110" borderId="276" applyNumberFormat="0" applyProtection="0">
      <alignment horizontal="right" vertical="center"/>
    </xf>
    <xf numFmtId="4" fontId="17" fillId="111" borderId="276" applyNumberFormat="0" applyProtection="0">
      <alignment horizontal="right" vertical="center"/>
    </xf>
    <xf numFmtId="4" fontId="17" fillId="112" borderId="276" applyNumberFormat="0" applyProtection="0">
      <alignment horizontal="right" vertical="center"/>
    </xf>
    <xf numFmtId="0" fontId="21" fillId="113" borderId="276"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6" applyNumberFormat="0" applyProtection="0">
      <alignment vertical="center"/>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17" fillId="40" borderId="276" applyNumberFormat="0" applyProtection="0">
      <alignment horizontal="left" vertical="center"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76" applyNumberFormat="0" applyProtection="0">
      <alignment horizontal="right" vertical="center"/>
    </xf>
    <xf numFmtId="4" fontId="17" fillId="0" borderId="276"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76" applyNumberFormat="0" applyProtection="0">
      <alignment horizontal="left" vertical="center" indent="1"/>
    </xf>
    <xf numFmtId="0" fontId="21" fillId="0" borderId="276" applyNumberFormat="0" applyProtection="0">
      <alignment horizontal="left" vertical="center" indent="1"/>
    </xf>
    <xf numFmtId="0" fontId="26" fillId="43" borderId="272" applyNumberFormat="0" applyProtection="0">
      <alignment horizontal="center" vertical="center" wrapText="1"/>
    </xf>
    <xf numFmtId="0" fontId="21" fillId="0" borderId="276" applyNumberFormat="0" applyProtection="0">
      <alignment horizontal="left" vertical="center" indent="1"/>
    </xf>
    <xf numFmtId="0" fontId="21" fillId="0" borderId="276" applyNumberFormat="0" applyProtection="0">
      <alignment horizontal="left" vertical="center" indent="1"/>
    </xf>
    <xf numFmtId="4" fontId="46" fillId="117" borderId="276" applyNumberFormat="0" applyProtection="0">
      <alignment horizontal="right" vertic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204" fontId="21" fillId="0" borderId="278">
      <protection locked="0"/>
    </xf>
    <xf numFmtId="204" fontId="21" fillId="0" borderId="278">
      <protection locked="0"/>
    </xf>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21" fillId="39"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0" fontId="26" fillId="43" borderId="286" applyNumberFormat="0" applyProtection="0">
      <alignment horizontal="center" vertical="center" wrapText="1"/>
    </xf>
    <xf numFmtId="4" fontId="31" fillId="18" borderId="272" applyNumberFormat="0" applyProtection="0">
      <alignment horizontal="right" vertical="center" wrapText="1"/>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24" fillId="0" borderId="272" applyNumberFormat="0" applyProtection="0">
      <alignment horizontal="right" vertical="center" wrapText="1"/>
    </xf>
    <xf numFmtId="4" fontId="24" fillId="0" borderId="286" applyNumberFormat="0" applyProtection="0">
      <alignment horizontal="left" vertical="center" indent="1"/>
    </xf>
    <xf numFmtId="0" fontId="26" fillId="44" borderId="272" applyNumberFormat="0" applyProtection="0">
      <alignment horizontal="center" vertical="top" wrapText="1"/>
    </xf>
    <xf numFmtId="0" fontId="25" fillId="0" borderId="286" applyNumberFormat="0" applyProtection="0">
      <alignment horizontal="left" vertical="center" indent="2"/>
    </xf>
    <xf numFmtId="0" fontId="21" fillId="3" borderId="287" applyNumberFormat="0" applyProtection="0">
      <alignment horizontal="left" vertical="top" indent="1"/>
    </xf>
    <xf numFmtId="0" fontId="26" fillId="44" borderId="286" applyNumberFormat="0" applyProtection="0">
      <alignment horizontal="center" vertical="top" wrapText="1"/>
    </xf>
    <xf numFmtId="4" fontId="24" fillId="0" borderId="272" applyNumberFormat="0" applyProtection="0">
      <alignment horizontal="left" vertical="center" indent="1"/>
    </xf>
    <xf numFmtId="4" fontId="17" fillId="27" borderId="287" applyNumberFormat="0" applyProtection="0">
      <alignment horizontal="right" vertical="center"/>
    </xf>
    <xf numFmtId="4" fontId="17" fillId="24" borderId="287" applyNumberFormat="0" applyProtection="0">
      <alignment horizontal="righ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0" fontId="21" fillId="39" borderId="287" applyNumberFormat="0" applyProtection="0">
      <alignment horizontal="left" vertical="top" indent="1"/>
    </xf>
    <xf numFmtId="0" fontId="21" fillId="84" borderId="286" applyNumberFormat="0">
      <protection locked="0"/>
    </xf>
    <xf numFmtId="0" fontId="17" fillId="40" borderId="287" applyNumberFormat="0" applyProtection="0">
      <alignment horizontal="left" vertical="top" indent="1"/>
    </xf>
    <xf numFmtId="4" fontId="37" fillId="40" borderId="287" applyNumberFormat="0" applyProtection="0">
      <alignmen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0" fontId="21" fillId="84" borderId="272" applyNumberFormat="0">
      <protection locked="0"/>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129" fillId="34" borderId="244" applyNumberFormat="0" applyFont="0" applyBorder="0" applyAlignment="0" applyProtection="0">
      <protection hidden="1"/>
    </xf>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0" fontId="21" fillId="84" borderId="286" applyNumberFormat="0">
      <protection locked="0"/>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4" fontId="17" fillId="40" borderId="287" applyNumberFormat="0" applyProtection="0">
      <alignment vertical="center"/>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0" fontId="21" fillId="89" borderId="282" applyNumberFormat="0" applyFont="0" applyAlignment="0" applyProtection="0"/>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0" fontId="21" fillId="89" borderId="281" applyNumberFormat="0" applyFont="0" applyAlignment="0" applyProtection="0"/>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4" fontId="24" fillId="0" borderId="286" applyNumberFormat="0" applyProtection="0">
      <alignment horizontal="left" vertical="center" indent="1"/>
    </xf>
    <xf numFmtId="0" fontId="21" fillId="89" borderId="281" applyNumberFormat="0" applyFont="0" applyAlignment="0" applyProtection="0"/>
    <xf numFmtId="4" fontId="24" fillId="0" borderId="286" applyNumberFormat="0" applyProtection="0">
      <alignment horizontal="left" vertical="center" indent="1"/>
    </xf>
    <xf numFmtId="0" fontId="21" fillId="84" borderId="286" applyNumberFormat="0">
      <protection locked="0"/>
    </xf>
    <xf numFmtId="0" fontId="21" fillId="89" borderId="281" applyNumberFormat="0" applyFont="0" applyAlignment="0" applyProtection="0"/>
    <xf numFmtId="0" fontId="26" fillId="44" borderId="286" applyNumberFormat="0" applyProtection="0">
      <alignment horizontal="center" vertical="top" wrapText="1"/>
    </xf>
    <xf numFmtId="4" fontId="24" fillId="0" borderId="286" applyNumberFormat="0" applyProtection="0">
      <alignment horizontal="right" vertical="center" wrapTex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17" fillId="34" borderId="286" applyNumberFormat="0" applyProtection="0">
      <alignment horizontal="left" vertical="center" indent="1"/>
    </xf>
    <xf numFmtId="0" fontId="21" fillId="89" borderId="281" applyNumberFormat="0" applyFont="0" applyAlignment="0" applyProtection="0"/>
    <xf numFmtId="4" fontId="18" fillId="33" borderId="286" applyNumberFormat="0" applyProtection="0">
      <alignment horizontal="left" vertical="center" indent="1"/>
    </xf>
    <xf numFmtId="4" fontId="26" fillId="22" borderId="286" applyNumberFormat="0" applyProtection="0">
      <alignment horizontal="left" vertical="center"/>
    </xf>
    <xf numFmtId="0" fontId="21" fillId="89" borderId="281" applyNumberFormat="0" applyFont="0" applyAlignment="0" applyProtection="0"/>
    <xf numFmtId="4" fontId="31" fillId="18" borderId="286" applyNumberFormat="0" applyProtection="0">
      <alignment horizontal="left" vertical="center" indent="1"/>
    </xf>
    <xf numFmtId="4" fontId="31" fillId="18" borderId="286" applyNumberFormat="0" applyProtection="0">
      <alignment horizontal="right" vertical="center" wrapText="1"/>
    </xf>
    <xf numFmtId="4" fontId="24" fillId="0" borderId="286" applyNumberFormat="0" applyProtection="0">
      <alignment horizontal="left" vertical="center" indent="1"/>
    </xf>
    <xf numFmtId="0" fontId="69" fillId="89" borderId="282" applyNumberFormat="0" applyFont="0" applyAlignment="0" applyProtection="0"/>
    <xf numFmtId="0" fontId="21" fillId="84" borderId="286" applyNumberFormat="0">
      <protection locked="0"/>
    </xf>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8" fillId="0" borderId="244" applyNumberFormat="0" applyFill="0" applyBorder="0" applyAlignment="0" applyProtection="0">
      <protection hidden="1"/>
    </xf>
    <xf numFmtId="4" fontId="17" fillId="0" borderId="283" applyNumberFormat="0" applyProtection="0">
      <alignment vertical="center"/>
    </xf>
    <xf numFmtId="4" fontId="17" fillId="0" borderId="283" applyNumberFormat="0" applyProtection="0">
      <alignment vertical="center"/>
    </xf>
    <xf numFmtId="4" fontId="17" fillId="0" borderId="283" applyNumberFormat="0" applyProtection="0">
      <alignment horizontal="left" vertical="center" indent="1"/>
    </xf>
    <xf numFmtId="4" fontId="17" fillId="19" borderId="283" applyNumberFormat="0" applyProtection="0">
      <alignment horizontal="left" vertical="center" indent="1"/>
    </xf>
    <xf numFmtId="4" fontId="26" fillId="22" borderId="272" applyNumberFormat="0" applyProtection="0">
      <alignment horizontal="left" vertical="center"/>
    </xf>
    <xf numFmtId="0" fontId="21" fillId="0" borderId="283" applyNumberFormat="0" applyProtection="0">
      <alignment horizontal="left" vertical="center" indent="1"/>
    </xf>
    <xf numFmtId="4" fontId="17" fillId="2" borderId="283" applyNumberFormat="0" applyProtection="0">
      <alignment horizontal="right" vertical="center"/>
    </xf>
    <xf numFmtId="4" fontId="17" fillId="106" borderId="283" applyNumberFormat="0" applyProtection="0">
      <alignment horizontal="right" vertical="center"/>
    </xf>
    <xf numFmtId="4" fontId="17" fillId="42" borderId="283" applyNumberFormat="0" applyProtection="0">
      <alignment horizontal="right" vertical="center"/>
    </xf>
    <xf numFmtId="4" fontId="17" fillId="107" borderId="283" applyNumberFormat="0" applyProtection="0">
      <alignment horizontal="right" vertical="center"/>
    </xf>
    <xf numFmtId="4" fontId="17" fillId="108" borderId="283" applyNumberFormat="0" applyProtection="0">
      <alignment horizontal="right" vertical="center"/>
    </xf>
    <xf numFmtId="4" fontId="17" fillId="109" borderId="283" applyNumberFormat="0" applyProtection="0">
      <alignment horizontal="right" vertical="center"/>
    </xf>
    <xf numFmtId="4" fontId="17" fillId="110" borderId="283" applyNumberFormat="0" applyProtection="0">
      <alignment horizontal="right" vertical="center"/>
    </xf>
    <xf numFmtId="4" fontId="17" fillId="111" borderId="283" applyNumberFormat="0" applyProtection="0">
      <alignment horizontal="right" vertical="center"/>
    </xf>
    <xf numFmtId="4" fontId="17" fillId="112" borderId="283" applyNumberFormat="0" applyProtection="0">
      <alignment horizontal="right" vertical="center"/>
    </xf>
    <xf numFmtId="0" fontId="21" fillId="113" borderId="283"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83" applyNumberFormat="0" applyProtection="0">
      <alignment vertical="center"/>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17" fillId="40" borderId="283" applyNumberFormat="0" applyProtection="0">
      <alignment horizontal="left" vertical="center" indent="1"/>
    </xf>
    <xf numFmtId="4" fontId="24" fillId="0" borderId="272" applyNumberFormat="0" applyProtection="0">
      <alignment horizontal="right" vertical="center" wrapText="1"/>
    </xf>
    <xf numFmtId="0" fontId="26" fillId="44" borderId="286" applyNumberFormat="0" applyProtection="0">
      <alignment horizontal="center" vertical="top"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83" applyNumberFormat="0" applyProtection="0">
      <alignment horizontal="right" vertical="center"/>
    </xf>
    <xf numFmtId="4" fontId="17" fillId="0" borderId="283" applyNumberFormat="0" applyProtection="0">
      <alignment horizontal="right" vertical="center"/>
    </xf>
    <xf numFmtId="0" fontId="26" fillId="43" borderId="286" applyNumberFormat="0" applyProtection="0">
      <alignment horizontal="center" vertical="center" wrapTex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83" applyNumberFormat="0" applyProtection="0">
      <alignment horizontal="left" vertical="center" indent="1"/>
    </xf>
    <xf numFmtId="0" fontId="21" fillId="0" borderId="283" applyNumberFormat="0" applyProtection="0">
      <alignment horizontal="left" vertical="center" indent="1"/>
    </xf>
    <xf numFmtId="4" fontId="24" fillId="0" borderId="286" applyNumberFormat="0" applyProtection="0">
      <alignment horizontal="right" vertical="center" wrapText="1"/>
    </xf>
    <xf numFmtId="0" fontId="26" fillId="43" borderId="272" applyNumberFormat="0" applyProtection="0">
      <alignment horizontal="center" vertical="center" wrapText="1"/>
    </xf>
    <xf numFmtId="0" fontId="21" fillId="0" borderId="283" applyNumberFormat="0" applyProtection="0">
      <alignment horizontal="left" vertical="center" indent="1"/>
    </xf>
    <xf numFmtId="0" fontId="21" fillId="0" borderId="283"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46" fillId="117" borderId="283" applyNumberFormat="0" applyProtection="0">
      <alignment horizontal="right" vertical="center"/>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18" fillId="33" borderId="286" applyNumberFormat="0" applyProtection="0">
      <alignment horizontal="left" vertical="center" indent="1"/>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4" fontId="26" fillId="22" borderId="286" applyNumberFormat="0" applyProtection="0">
      <alignment horizontal="left" vertical="center"/>
    </xf>
    <xf numFmtId="4" fontId="31" fillId="18" borderId="286" applyNumberFormat="0" applyProtection="0">
      <alignment horizontal="left" vertical="center" indent="1"/>
    </xf>
    <xf numFmtId="4" fontId="31" fillId="18" borderId="286" applyNumberFormat="0" applyProtection="0">
      <alignment horizontal="right" vertical="center" wrapText="1"/>
    </xf>
    <xf numFmtId="0" fontId="74" fillId="0" borderId="284" applyNumberFormat="0" applyFill="0" applyAlignment="0" applyProtection="0"/>
    <xf numFmtId="0" fontId="74" fillId="0" borderId="284" applyNumberFormat="0" applyFill="0" applyAlignment="0" applyProtection="0"/>
    <xf numFmtId="0" fontId="74" fillId="0" borderId="284" applyNumberFormat="0" applyFill="0" applyAlignment="0" applyProtection="0"/>
    <xf numFmtId="204" fontId="21" fillId="0" borderId="285">
      <protection locked="0"/>
    </xf>
    <xf numFmtId="204" fontId="21" fillId="0" borderId="285">
      <protection locked="0"/>
    </xf>
    <xf numFmtId="0" fontId="74" fillId="0" borderId="284" applyNumberFormat="0" applyFill="0" applyAlignment="0" applyProtection="0"/>
    <xf numFmtId="0" fontId="21" fillId="89" borderId="291"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69" fillId="89" borderId="291" applyNumberFormat="0" applyFon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4" fontId="56" fillId="104" borderId="286" applyNumberFormat="0" applyProtection="0">
      <alignment horizontal="right" vertical="center" wrapText="1"/>
    </xf>
    <xf numFmtId="4" fontId="56" fillId="104" borderId="286" applyNumberFormat="0" applyProtection="0">
      <alignment horizontal="right" vertical="center" wrapText="1"/>
    </xf>
    <xf numFmtId="4" fontId="17" fillId="0" borderId="292" applyNumberFormat="0" applyProtection="0">
      <alignment vertical="center"/>
    </xf>
    <xf numFmtId="4" fontId="17" fillId="0" borderId="292" applyNumberFormat="0" applyProtection="0">
      <alignment vertical="center"/>
    </xf>
    <xf numFmtId="4" fontId="17" fillId="0" borderId="292" applyNumberFormat="0" applyProtection="0">
      <alignment horizontal="left" vertical="center" indent="1"/>
    </xf>
    <xf numFmtId="4" fontId="17" fillId="19" borderId="292" applyNumberFormat="0" applyProtection="0">
      <alignment horizontal="left" vertical="center" indent="1"/>
    </xf>
    <xf numFmtId="4" fontId="26" fillId="22" borderId="286" applyNumberFormat="0" applyProtection="0">
      <alignment horizontal="left" vertical="center"/>
    </xf>
    <xf numFmtId="0" fontId="21" fillId="0" borderId="292" applyNumberFormat="0" applyProtection="0">
      <alignment horizontal="left" vertical="center" indent="1"/>
    </xf>
    <xf numFmtId="4" fontId="17" fillId="2" borderId="292" applyNumberFormat="0" applyProtection="0">
      <alignment horizontal="right" vertical="center"/>
    </xf>
    <xf numFmtId="4" fontId="17" fillId="106" borderId="292" applyNumberFormat="0" applyProtection="0">
      <alignment horizontal="right" vertical="center"/>
    </xf>
    <xf numFmtId="4" fontId="17" fillId="42" borderId="292" applyNumberFormat="0" applyProtection="0">
      <alignment horizontal="right" vertical="center"/>
    </xf>
    <xf numFmtId="4" fontId="17" fillId="107" borderId="292" applyNumberFormat="0" applyProtection="0">
      <alignment horizontal="right" vertical="center"/>
    </xf>
    <xf numFmtId="4" fontId="17" fillId="108" borderId="292" applyNumberFormat="0" applyProtection="0">
      <alignment horizontal="right" vertical="center"/>
    </xf>
    <xf numFmtId="4" fontId="17" fillId="109" borderId="292" applyNumberFormat="0" applyProtection="0">
      <alignment horizontal="right" vertical="center"/>
    </xf>
    <xf numFmtId="4" fontId="17" fillId="110" borderId="292" applyNumberFormat="0" applyProtection="0">
      <alignment horizontal="right" vertical="center"/>
    </xf>
    <xf numFmtId="4" fontId="17" fillId="111" borderId="292" applyNumberFormat="0" applyProtection="0">
      <alignment horizontal="right" vertical="center"/>
    </xf>
    <xf numFmtId="4" fontId="17" fillId="112" borderId="292" applyNumberFormat="0" applyProtection="0">
      <alignment horizontal="right" vertical="center"/>
    </xf>
    <xf numFmtId="0" fontId="21" fillId="113" borderId="292" applyNumberFormat="0" applyProtection="0">
      <alignment horizontal="left" vertical="center" indent="1"/>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0" borderId="286" applyNumberFormat="0" applyProtection="0">
      <alignment horizontal="left" vertical="center" indent="2"/>
    </xf>
    <xf numFmtId="0" fontId="21" fillId="49"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2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102"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1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84" borderId="286" applyNumberFormat="0">
      <protection locked="0"/>
    </xf>
    <xf numFmtId="0" fontId="21" fillId="84" borderId="286" applyNumberFormat="0">
      <protection locked="0"/>
    </xf>
    <xf numFmtId="0" fontId="21" fillId="84" borderId="286" applyNumberFormat="0">
      <protection locked="0"/>
    </xf>
    <xf numFmtId="0" fontId="21" fillId="84" borderId="286" applyNumberFormat="0">
      <protection locked="0"/>
    </xf>
    <xf numFmtId="4" fontId="17" fillId="40" borderId="292" applyNumberFormat="0" applyProtection="0">
      <alignment vertical="center"/>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17" fillId="40" borderId="292" applyNumberFormat="0" applyProtection="0">
      <alignment horizontal="left" vertical="center" indent="1"/>
    </xf>
    <xf numFmtId="4" fontId="24" fillId="0" borderId="286" applyNumberFormat="0" applyProtection="0">
      <alignment horizontal="right" vertical="center" wrapText="1"/>
    </xf>
    <xf numFmtId="4" fontId="24" fillId="0" borderId="286" applyNumberFormat="0" applyProtection="0">
      <alignment horizontal="right" vertical="center" wrapText="1"/>
    </xf>
    <xf numFmtId="4" fontId="25" fillId="0" borderId="286" applyNumberFormat="0" applyProtection="0">
      <alignment horizontal="right" vertical="center" wrapText="1"/>
    </xf>
    <xf numFmtId="4" fontId="17" fillId="0" borderId="292" applyNumberFormat="0" applyProtection="0">
      <alignment horizontal="right" vertical="center"/>
    </xf>
    <xf numFmtId="4" fontId="17" fillId="0" borderId="292"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0" borderId="292" applyNumberFormat="0" applyProtection="0">
      <alignment horizontal="left" vertical="center" indent="1"/>
    </xf>
    <xf numFmtId="0" fontId="21" fillId="0" borderId="292" applyNumberFormat="0" applyProtection="0">
      <alignment horizontal="left" vertical="center" indent="1"/>
    </xf>
    <xf numFmtId="0" fontId="26" fillId="43" borderId="286" applyNumberFormat="0" applyProtection="0">
      <alignment horizontal="center" vertical="center" wrapText="1"/>
    </xf>
    <xf numFmtId="0" fontId="21" fillId="0" borderId="292" applyNumberFormat="0" applyProtection="0">
      <alignment horizontal="left" vertical="center" indent="1"/>
    </xf>
    <xf numFmtId="0" fontId="21" fillId="0" borderId="292" applyNumberFormat="0" applyProtection="0">
      <alignment horizontal="left" vertical="center" indent="1"/>
    </xf>
    <xf numFmtId="4" fontId="46" fillId="117" borderId="292" applyNumberFormat="0" applyProtection="0">
      <alignment horizontal="right" vertic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0" fontId="74" fillId="0" borderId="293" applyNumberFormat="0" applyFill="0" applyAlignment="0" applyProtection="0"/>
    <xf numFmtId="0" fontId="74" fillId="0" borderId="293" applyNumberFormat="0" applyFill="0" applyAlignment="0" applyProtection="0"/>
    <xf numFmtId="0" fontId="74" fillId="0" borderId="293" applyNumberFormat="0" applyFill="0" applyAlignment="0" applyProtection="0"/>
    <xf numFmtId="204" fontId="21" fillId="0" borderId="294">
      <protection locked="0"/>
    </xf>
    <xf numFmtId="204" fontId="21" fillId="0" borderId="294">
      <protection locked="0"/>
    </xf>
    <xf numFmtId="0" fontId="74" fillId="0" borderId="293"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5" applyNumberFormat="0" applyProtection="0">
      <alignment vertical="center"/>
    </xf>
    <xf numFmtId="4" fontId="32" fillId="19" borderId="295" applyNumberFormat="0" applyProtection="0">
      <alignment vertical="center"/>
    </xf>
    <xf numFmtId="4" fontId="32" fillId="19" borderId="295" applyNumberFormat="0" applyProtection="0">
      <alignment vertical="center"/>
    </xf>
    <xf numFmtId="0" fontId="18" fillId="19" borderId="295" applyNumberFormat="0" applyProtection="0">
      <alignment horizontal="left" vertical="top" indent="1"/>
    </xf>
    <xf numFmtId="0" fontId="18" fillId="19" borderId="295" applyNumberFormat="0" applyProtection="0">
      <alignment horizontal="left" vertical="top" indent="1"/>
    </xf>
    <xf numFmtId="0" fontId="18" fillId="19" borderId="295" applyNumberFormat="0" applyProtection="0">
      <alignment horizontal="left" vertical="top" indent="1"/>
    </xf>
    <xf numFmtId="4" fontId="17" fillId="24" borderId="295" applyNumberFormat="0" applyProtection="0">
      <alignment horizontal="right" vertical="center"/>
    </xf>
    <xf numFmtId="4" fontId="17" fillId="24" borderId="295" applyNumberFormat="0" applyProtection="0">
      <alignment horizontal="right" vertical="center"/>
    </xf>
    <xf numFmtId="4" fontId="17" fillId="24"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4" fontId="17" fillId="40" borderId="295" applyNumberFormat="0" applyProtection="0">
      <alignment vertical="center"/>
    </xf>
    <xf numFmtId="4" fontId="17" fillId="40" borderId="295" applyNumberFormat="0" applyProtection="0">
      <alignment vertical="center"/>
    </xf>
    <xf numFmtId="4" fontId="1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0" fontId="17" fillId="40" borderId="295" applyNumberFormat="0" applyProtection="0">
      <alignment horizontal="left" vertical="top" indent="1"/>
    </xf>
    <xf numFmtId="0" fontId="17" fillId="40" borderId="295" applyNumberFormat="0" applyProtection="0">
      <alignment horizontal="left" vertical="top" indent="1"/>
    </xf>
    <xf numFmtId="0" fontId="17" fillId="40" borderId="295" applyNumberFormat="0" applyProtection="0">
      <alignment horizontal="left" vertical="top" indent="1"/>
    </xf>
    <xf numFmtId="4" fontId="37" fillId="41" borderId="295" applyNumberFormat="0" applyProtection="0">
      <alignment horizontal="right" vertical="center"/>
    </xf>
    <xf numFmtId="4" fontId="37" fillId="41" borderId="295" applyNumberFormat="0" applyProtection="0">
      <alignment horizontal="right" vertical="center"/>
    </xf>
    <xf numFmtId="4" fontId="37"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6" applyNumberFormat="0" applyProtection="0">
      <alignment horizontal="left" vertical="center" indent="1"/>
    </xf>
    <xf numFmtId="4" fontId="24" fillId="24" borderId="295" applyNumberFormat="0" applyProtection="0">
      <alignment horizontal="right" vertical="center"/>
    </xf>
    <xf numFmtId="4" fontId="24" fillId="27" borderId="295" applyNumberFormat="0" applyProtection="0">
      <alignment horizontal="right" vertical="center"/>
    </xf>
    <xf numFmtId="4" fontId="24" fillId="28" borderId="295" applyNumberFormat="0" applyProtection="0">
      <alignment horizontal="right" vertical="center"/>
    </xf>
    <xf numFmtId="4" fontId="24" fillId="30" borderId="295" applyNumberFormat="0" applyProtection="0">
      <alignment horizontal="right" vertical="center"/>
    </xf>
    <xf numFmtId="4" fontId="18" fillId="0" borderId="286" applyNumberFormat="0" applyProtection="0">
      <alignment horizontal="left" vertical="center" indent="1"/>
    </xf>
    <xf numFmtId="4" fontId="17" fillId="0" borderId="286" applyNumberFormat="0" applyProtection="0">
      <alignment horizontal="left" vertical="center" indent="1"/>
    </xf>
    <xf numFmtId="4" fontId="228" fillId="34" borderId="295" applyNumberFormat="0" applyProtection="0">
      <alignment horizontal="center" vertical="center"/>
    </xf>
    <xf numFmtId="4" fontId="46" fillId="0" borderId="295"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6" fillId="133" borderId="297" applyNumberFormat="0" applyAlignment="0" applyProtection="0">
      <alignment horizontal="left" vertical="center" indent="1"/>
    </xf>
    <xf numFmtId="224" fontId="237" fillId="0" borderId="298" applyNumberFormat="0" applyProtection="0">
      <alignment horizontal="right" vertical="center"/>
    </xf>
    <xf numFmtId="224" fontId="236" fillId="0" borderId="299" applyNumberFormat="0" applyProtection="0">
      <alignment horizontal="right" vertical="center"/>
    </xf>
    <xf numFmtId="0" fontId="238" fillId="0" borderId="300" applyNumberFormat="0" applyFill="0" applyBorder="0" applyAlignment="0" applyProtection="0"/>
    <xf numFmtId="0" fontId="239" fillId="134" borderId="299" applyNumberFormat="0" applyAlignment="0" applyProtection="0">
      <alignment horizontal="left" vertical="center" indent="1"/>
    </xf>
    <xf numFmtId="0" fontId="239" fillId="135" borderId="299" applyNumberFormat="0" applyAlignment="0" applyProtection="0">
      <alignment horizontal="left" vertical="center" indent="1"/>
    </xf>
    <xf numFmtId="224" fontId="237" fillId="136" borderId="298" applyNumberFormat="0" applyBorder="0" applyProtection="0">
      <alignment horizontal="right" vertical="center"/>
    </xf>
    <xf numFmtId="0" fontId="239" fillId="134" borderId="299" applyNumberFormat="0" applyAlignment="0" applyProtection="0">
      <alignment horizontal="left" vertical="center" indent="1"/>
    </xf>
    <xf numFmtId="224" fontId="236" fillId="135" borderId="299" applyNumberFormat="0" applyProtection="0">
      <alignment horizontal="right" vertical="center"/>
    </xf>
    <xf numFmtId="224" fontId="236" fillId="136" borderId="299" applyNumberFormat="0" applyBorder="0" applyProtection="0">
      <alignment horizontal="right" vertical="center"/>
    </xf>
    <xf numFmtId="224" fontId="240" fillId="137" borderId="301" applyNumberFormat="0" applyBorder="0" applyAlignment="0" applyProtection="0">
      <alignment horizontal="right" vertical="center" indent="1"/>
    </xf>
    <xf numFmtId="224" fontId="241" fillId="138" borderId="301" applyNumberFormat="0" applyBorder="0" applyAlignment="0" applyProtection="0">
      <alignment horizontal="right" vertical="center" indent="1"/>
    </xf>
    <xf numFmtId="224" fontId="241" fillId="139" borderId="301" applyNumberFormat="0" applyBorder="0" applyAlignment="0" applyProtection="0">
      <alignment horizontal="right" vertical="center" indent="1"/>
    </xf>
    <xf numFmtId="224" fontId="242" fillId="140" borderId="301" applyNumberFormat="0" applyBorder="0" applyAlignment="0" applyProtection="0">
      <alignment horizontal="right" vertical="center" indent="1"/>
    </xf>
    <xf numFmtId="224" fontId="242" fillId="141" borderId="301" applyNumberFormat="0" applyBorder="0" applyAlignment="0" applyProtection="0">
      <alignment horizontal="right" vertical="center" indent="1"/>
    </xf>
    <xf numFmtId="224" fontId="242" fillId="142" borderId="301" applyNumberFormat="0" applyBorder="0" applyAlignment="0" applyProtection="0">
      <alignment horizontal="right" vertical="center" indent="1"/>
    </xf>
    <xf numFmtId="224" fontId="243" fillId="143" borderId="301" applyNumberFormat="0" applyBorder="0" applyAlignment="0" applyProtection="0">
      <alignment horizontal="right" vertical="center" indent="1"/>
    </xf>
    <xf numFmtId="224" fontId="243" fillId="144" borderId="301" applyNumberFormat="0" applyBorder="0" applyAlignment="0" applyProtection="0">
      <alignment horizontal="right" vertical="center" indent="1"/>
    </xf>
    <xf numFmtId="224" fontId="243" fillId="145" borderId="301" applyNumberFormat="0" applyBorder="0" applyAlignment="0" applyProtection="0">
      <alignment horizontal="right" vertical="center" indent="1"/>
    </xf>
    <xf numFmtId="0" fontId="244" fillId="0" borderId="297" applyNumberFormat="0" applyFont="0" applyFill="0" applyAlignment="0" applyProtection="0"/>
    <xf numFmtId="224" fontId="237" fillId="146" borderId="297" applyNumberFormat="0" applyAlignment="0" applyProtection="0">
      <alignment horizontal="left" vertical="center" indent="1"/>
    </xf>
    <xf numFmtId="0" fontId="236" fillId="133" borderId="299" applyNumberFormat="0" applyAlignment="0" applyProtection="0">
      <alignment horizontal="left" vertical="center" indent="1"/>
    </xf>
    <xf numFmtId="0" fontId="239" fillId="147" borderId="297" applyNumberFormat="0" applyAlignment="0" applyProtection="0">
      <alignment horizontal="left" vertical="center" indent="1"/>
    </xf>
    <xf numFmtId="0" fontId="239" fillId="148" borderId="297" applyNumberFormat="0" applyAlignment="0" applyProtection="0">
      <alignment horizontal="left" vertical="center" indent="1"/>
    </xf>
    <xf numFmtId="0" fontId="239" fillId="149" borderId="297" applyNumberFormat="0" applyAlignment="0" applyProtection="0">
      <alignment horizontal="left" vertical="center" indent="1"/>
    </xf>
    <xf numFmtId="0" fontId="239" fillId="136" borderId="297" applyNumberFormat="0" applyAlignment="0" applyProtection="0">
      <alignment horizontal="left" vertical="center" indent="1"/>
    </xf>
    <xf numFmtId="0" fontId="239" fillId="135" borderId="299" applyNumberFormat="0" applyAlignment="0" applyProtection="0">
      <alignment horizontal="left" vertical="center" indent="1"/>
    </xf>
    <xf numFmtId="224" fontId="237" fillId="146" borderId="297" applyNumberFormat="0" applyAlignment="0" applyProtection="0">
      <alignment horizontal="left" vertical="center" indent="1"/>
    </xf>
    <xf numFmtId="224" fontId="245" fillId="146" borderId="0" applyNumberFormat="0" applyAlignment="0" applyProtection="0">
      <alignment horizontal="left" vertical="center" indent="1"/>
    </xf>
    <xf numFmtId="0" fontId="244" fillId="0" borderId="302" applyNumberFormat="0" applyFont="0" applyFill="0" applyAlignment="0" applyProtection="0"/>
    <xf numFmtId="224" fontId="237" fillId="0" borderId="298" applyNumberFormat="0" applyFill="0" applyBorder="0" applyAlignment="0" applyProtection="0">
      <alignment horizontal="right" vertical="center"/>
    </xf>
  </cellStyleXfs>
  <cellXfs count="660">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1" fillId="0" borderId="0" xfId="0" applyFont="1" applyAlignment="1">
      <alignment vertical="top"/>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0" fontId="27" fillId="0" borderId="0" xfId="0" applyFont="1"/>
    <xf numFmtId="6" fontId="25" fillId="0" borderId="5" xfId="0" applyNumberFormat="1" applyFont="1" applyBorder="1"/>
    <xf numFmtId="6" fontId="26" fillId="0" borderId="5" xfId="0" applyNumberFormat="1" applyFont="1" applyBorder="1" applyAlignment="1">
      <alignment horizontal="center" wrapText="1"/>
    </xf>
    <xf numFmtId="0" fontId="21" fillId="0" borderId="8" xfId="0" applyFont="1" applyBorder="1"/>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4"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5" fillId="0" borderId="171" xfId="0" applyFont="1" applyBorder="1" applyAlignment="1">
      <alignment vertical="center"/>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3" fontId="21" fillId="0" borderId="24"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6" fontId="21" fillId="0" borderId="62" xfId="0" applyNumberFormat="1" applyFont="1" applyBorder="1" applyAlignment="1">
      <alignment horizontal="right"/>
    </xf>
    <xf numFmtId="172" fontId="53" fillId="0" borderId="0" xfId="135" applyNumberFormat="1" applyFont="1"/>
    <xf numFmtId="0" fontId="26" fillId="0" borderId="296" xfId="0" applyFont="1" applyBorder="1"/>
    <xf numFmtId="169" fontId="99" fillId="0" borderId="62" xfId="0" applyNumberFormat="1" applyFont="1" applyBorder="1" applyAlignment="1">
      <alignment horizontal="center" vertical="center" wrapText="1"/>
    </xf>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75" fontId="21" fillId="0" borderId="244" xfId="0" applyNumberFormat="1" applyFont="1" applyBorder="1" applyAlignment="1">
      <alignment horizontal="right"/>
    </xf>
    <xf numFmtId="0" fontId="21" fillId="0" borderId="244" xfId="0" applyFont="1" applyBorder="1"/>
    <xf numFmtId="3" fontId="21" fillId="0" borderId="244" xfId="0" applyNumberFormat="1" applyFont="1" applyBorder="1" applyAlignment="1">
      <alignment horizontal="right"/>
    </xf>
    <xf numFmtId="0" fontId="21" fillId="0" borderId="244" xfId="0" applyFont="1" applyBorder="1" applyAlignment="1">
      <alignment horizontal="left"/>
    </xf>
    <xf numFmtId="0" fontId="26" fillId="0" borderId="244" xfId="0" applyFont="1" applyBorder="1" applyAlignment="1">
      <alignment wrapText="1"/>
    </xf>
    <xf numFmtId="6" fontId="25" fillId="0" borderId="244" xfId="0" applyNumberFormat="1" applyFont="1" applyBorder="1"/>
    <xf numFmtId="0" fontId="25" fillId="0" borderId="244" xfId="0" applyFont="1" applyBorder="1" applyAlignment="1">
      <alignment horizontal="left" indent="1"/>
    </xf>
    <xf numFmtId="6" fontId="25" fillId="0" borderId="244" xfId="0" applyNumberFormat="1" applyFont="1" applyBorder="1" applyAlignment="1">
      <alignment horizontal="right"/>
    </xf>
    <xf numFmtId="168" fontId="25" fillId="0" borderId="244" xfId="7569" applyNumberFormat="1" applyFont="1" applyFill="1" applyBorder="1"/>
    <xf numFmtId="0" fontId="25" fillId="0" borderId="244" xfId="0" applyFont="1" applyBorder="1" applyAlignment="1">
      <alignment horizontal="left" wrapText="1" indent="1"/>
    </xf>
    <xf numFmtId="0" fontId="25" fillId="0" borderId="244" xfId="0" applyFont="1" applyBorder="1"/>
    <xf numFmtId="0" fontId="26" fillId="0" borderId="244" xfId="0" applyFont="1" applyBorder="1"/>
    <xf numFmtId="168" fontId="25" fillId="0" borderId="244" xfId="7569" applyNumberFormat="1" applyFont="1" applyFill="1" applyBorder="1" applyAlignment="1">
      <alignment horizontal="right" vertical="center"/>
    </xf>
    <xf numFmtId="6" fontId="61" fillId="0" borderId="244" xfId="0" applyNumberFormat="1" applyFont="1" applyBorder="1"/>
    <xf numFmtId="168" fontId="25" fillId="0" borderId="244" xfId="7569" applyNumberFormat="1" applyFont="1" applyFill="1" applyBorder="1" applyAlignment="1">
      <alignment horizontal="right"/>
    </xf>
    <xf numFmtId="0" fontId="26" fillId="0" borderId="244" xfId="0" applyFont="1" applyBorder="1" applyAlignment="1">
      <alignment horizontal="left" vertical="top" wrapText="1"/>
    </xf>
    <xf numFmtId="5" fontId="25" fillId="0" borderId="244" xfId="789" applyNumberFormat="1" applyFont="1" applyFill="1" applyBorder="1"/>
    <xf numFmtId="5" fontId="25" fillId="0" borderId="244" xfId="789" applyNumberFormat="1" applyFont="1" applyFill="1" applyBorder="1" applyAlignment="1"/>
    <xf numFmtId="5" fontId="25" fillId="0" borderId="244" xfId="789" applyNumberFormat="1" applyFont="1" applyFill="1" applyBorder="1" applyAlignment="1">
      <alignment horizontal="right"/>
    </xf>
    <xf numFmtId="6" fontId="21" fillId="0" borderId="244" xfId="0" applyNumberFormat="1" applyFont="1" applyBorder="1"/>
    <xf numFmtId="170" fontId="21" fillId="0" borderId="244" xfId="0" applyNumberFormat="1" applyFont="1" applyBorder="1"/>
    <xf numFmtId="170" fontId="21" fillId="4" borderId="244" xfId="0" applyNumberFormat="1" applyFont="1" applyFill="1" applyBorder="1"/>
    <xf numFmtId="44" fontId="53" fillId="0" borderId="244" xfId="135" applyFont="1" applyFill="1" applyBorder="1"/>
    <xf numFmtId="44" fontId="53" fillId="0" borderId="244" xfId="789" applyFont="1" applyFill="1" applyBorder="1" applyAlignment="1"/>
    <xf numFmtId="6" fontId="53" fillId="0" borderId="244" xfId="3" applyNumberFormat="1" applyFont="1" applyBorder="1"/>
    <xf numFmtId="3" fontId="53" fillId="0" borderId="244" xfId="3" applyNumberFormat="1" applyFont="1" applyBorder="1"/>
    <xf numFmtId="172" fontId="53" fillId="0" borderId="244" xfId="3" applyNumberFormat="1" applyFont="1" applyBorder="1"/>
    <xf numFmtId="3" fontId="53" fillId="46" borderId="244" xfId="3" applyNumberFormat="1" applyFont="1" applyFill="1" applyBorder="1"/>
    <xf numFmtId="6" fontId="225" fillId="46" borderId="244" xfId="3" applyNumberFormat="1" applyFont="1" applyFill="1" applyBorder="1"/>
    <xf numFmtId="3" fontId="53" fillId="47" borderId="244" xfId="3" applyNumberFormat="1" applyFont="1" applyFill="1" applyBorder="1" applyAlignment="1">
      <alignment horizontal="center"/>
    </xf>
    <xf numFmtId="172" fontId="53" fillId="0" borderId="244" xfId="135" applyNumberFormat="1" applyFont="1" applyFill="1" applyBorder="1"/>
    <xf numFmtId="6" fontId="53" fillId="47" borderId="244" xfId="3" applyNumberFormat="1" applyFont="1" applyFill="1" applyBorder="1" applyAlignment="1">
      <alignment horizontal="center"/>
    </xf>
    <xf numFmtId="44" fontId="53" fillId="47" borderId="244" xfId="3" applyNumberFormat="1" applyFont="1" applyFill="1" applyBorder="1" applyAlignment="1">
      <alignment horizontal="center"/>
    </xf>
    <xf numFmtId="172" fontId="53" fillId="0" borderId="244" xfId="135" applyNumberFormat="1" applyFont="1" applyBorder="1"/>
    <xf numFmtId="0" fontId="53" fillId="0" borderId="244" xfId="3" applyFont="1" applyBorder="1"/>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38" fontId="25" fillId="0" borderId="244" xfId="0" applyNumberFormat="1" applyFont="1" applyBorder="1" applyAlignment="1">
      <alignment horizontal="center"/>
    </xf>
    <xf numFmtId="164" fontId="26" fillId="0" borderId="167" xfId="0" applyNumberFormat="1" applyFont="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5" fillId="0" borderId="0" xfId="0" applyNumberFormat="1" applyFont="1"/>
    <xf numFmtId="0" fontId="53" fillId="0" borderId="7" xfId="3" applyFont="1" applyBorder="1" applyAlignment="1">
      <alignment horizontal="left" indent="2"/>
    </xf>
    <xf numFmtId="6" fontId="58" fillId="0" borderId="9" xfId="3" applyNumberFormat="1" applyFont="1" applyBorder="1"/>
    <xf numFmtId="166" fontId="26" fillId="0" borderId="303" xfId="0" applyNumberFormat="1" applyFont="1" applyBorder="1" applyAlignment="1">
      <alignment horizontal="center" vertical="center"/>
    </xf>
    <xf numFmtId="166" fontId="25" fillId="0" borderId="304" xfId="0" applyNumberFormat="1" applyFont="1" applyBorder="1" applyAlignment="1">
      <alignment horizontal="center"/>
    </xf>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166" fontId="26" fillId="0" borderId="306" xfId="0" applyNumberFormat="1" applyFont="1" applyBorder="1" applyAlignment="1">
      <alignment horizontal="center" vertical="center"/>
    </xf>
    <xf numFmtId="166" fontId="26" fillId="0" borderId="304" xfId="0" applyNumberFormat="1" applyFont="1" applyBorder="1" applyAlignment="1">
      <alignment horizontal="center" vertical="center"/>
    </xf>
    <xf numFmtId="166" fontId="26" fillId="0" borderId="305" xfId="0" applyNumberFormat="1" applyFont="1" applyBorder="1" applyAlignment="1">
      <alignment horizontal="center" vertical="center"/>
    </xf>
    <xf numFmtId="0" fontId="233" fillId="0" borderId="0" xfId="0" applyFont="1" applyAlignment="1">
      <alignment horizontal="left"/>
    </xf>
    <xf numFmtId="172" fontId="53" fillId="23" borderId="307" xfId="3" applyNumberFormat="1" applyFont="1" applyFill="1" applyBorder="1"/>
    <xf numFmtId="0" fontId="100" fillId="0" borderId="307" xfId="0" applyFont="1" applyBorder="1" applyAlignment="1">
      <alignment horizontal="center" vertical="center" wrapText="1"/>
    </xf>
    <xf numFmtId="166" fontId="100" fillId="0" borderId="307" xfId="0" applyNumberFormat="1" applyFont="1" applyBorder="1" applyAlignment="1">
      <alignment horizontal="center" vertical="center" wrapText="1"/>
    </xf>
    <xf numFmtId="6" fontId="25" fillId="0" borderId="307" xfId="0" applyNumberFormat="1" applyFont="1" applyBorder="1"/>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166" fontId="25" fillId="0" borderId="307" xfId="0" applyNumberFormat="1" applyFont="1" applyBorder="1" applyAlignment="1">
      <alignment horizontal="center" vertical="center"/>
    </xf>
    <xf numFmtId="166" fontId="25" fillId="0" borderId="306" xfId="0" applyNumberFormat="1" applyFont="1" applyBorder="1" applyAlignment="1">
      <alignment horizontal="center" vertical="center"/>
    </xf>
    <xf numFmtId="166" fontId="25" fillId="0" borderId="304" xfId="0" applyNumberFormat="1" applyFont="1" applyBorder="1" applyAlignment="1">
      <alignment horizontal="center" vertical="center"/>
    </xf>
    <xf numFmtId="5" fontId="25" fillId="0" borderId="244" xfId="789" applyNumberFormat="1" applyFont="1" applyBorder="1"/>
    <xf numFmtId="0" fontId="26" fillId="0" borderId="308" xfId="0" quotePrefix="1" applyFont="1" applyBorder="1" applyAlignment="1">
      <alignment horizontal="center" vertical="center"/>
    </xf>
    <xf numFmtId="6" fontId="25" fillId="0" borderId="309" xfId="0" applyNumberFormat="1" applyFont="1" applyBorder="1"/>
    <xf numFmtId="5" fontId="25" fillId="0" borderId="0" xfId="789" applyNumberFormat="1" applyFont="1"/>
    <xf numFmtId="5" fontId="25" fillId="0" borderId="310" xfId="789" applyNumberFormat="1" applyFont="1" applyBorder="1"/>
    <xf numFmtId="5" fontId="25" fillId="0" borderId="309" xfId="789" applyNumberFormat="1" applyFont="1" applyBorder="1"/>
    <xf numFmtId="5" fontId="25" fillId="0" borderId="5" xfId="789" applyNumberFormat="1" applyFont="1" applyBorder="1"/>
    <xf numFmtId="168" fontId="25" fillId="0" borderId="307" xfId="7569" applyNumberFormat="1" applyFont="1" applyFill="1" applyBorder="1" applyAlignment="1">
      <alignment horizontal="right" vertical="center"/>
    </xf>
    <xf numFmtId="6" fontId="25" fillId="0" borderId="308" xfId="0" applyNumberFormat="1" applyFont="1" applyBorder="1"/>
    <xf numFmtId="0" fontId="26" fillId="0" borderId="307" xfId="0" applyFont="1" applyBorder="1"/>
    <xf numFmtId="6" fontId="25" fillId="0" borderId="312" xfId="0" applyNumberFormat="1" applyFont="1" applyBorder="1"/>
    <xf numFmtId="6" fontId="25" fillId="0" borderId="311" xfId="0" applyNumberFormat="1" applyFont="1" applyBorder="1"/>
    <xf numFmtId="168" fontId="25" fillId="0" borderId="9" xfId="7569" applyNumberFormat="1" applyFont="1" applyFill="1" applyBorder="1" applyAlignment="1">
      <alignment horizontal="right" vertical="center"/>
    </xf>
    <xf numFmtId="168" fontId="25" fillId="0" borderId="311" xfId="7569" applyNumberFormat="1" applyFont="1" applyFill="1" applyBorder="1"/>
    <xf numFmtId="3" fontId="53" fillId="47" borderId="312" xfId="3" applyNumberFormat="1" applyFont="1" applyFill="1" applyBorder="1" applyAlignment="1">
      <alignment horizontal="center"/>
    </xf>
    <xf numFmtId="3" fontId="53" fillId="47" borderId="311" xfId="3" applyNumberFormat="1" applyFont="1" applyFill="1" applyBorder="1" applyAlignment="1">
      <alignment horizontal="center"/>
    </xf>
    <xf numFmtId="44" fontId="53" fillId="0" borderId="244" xfId="135" applyFont="1" applyBorder="1"/>
    <xf numFmtId="44" fontId="53" fillId="0" borderId="244" xfId="789" applyFont="1" applyBorder="1"/>
    <xf numFmtId="3" fontId="53" fillId="47" borderId="5" xfId="3" applyNumberFormat="1" applyFont="1" applyFill="1" applyBorder="1" applyAlignment="1">
      <alignment horizontal="center"/>
    </xf>
    <xf numFmtId="0" fontId="53" fillId="0" borderId="5" xfId="3" applyFont="1" applyBorder="1"/>
    <xf numFmtId="172" fontId="53" fillId="0" borderId="312" xfId="3" applyNumberFormat="1" applyFont="1" applyBorder="1"/>
    <xf numFmtId="172" fontId="53" fillId="0" borderId="5" xfId="3" applyNumberFormat="1" applyFont="1" applyBorder="1"/>
    <xf numFmtId="172" fontId="53" fillId="0" borderId="311" xfId="135" applyNumberFormat="1" applyFont="1" applyBorder="1"/>
    <xf numFmtId="166" fontId="25" fillId="0" borderId="305" xfId="0" applyNumberFormat="1" applyFont="1" applyBorder="1" applyAlignment="1">
      <alignment horizontal="center"/>
    </xf>
    <xf numFmtId="0" fontId="53" fillId="0" borderId="312" xfId="3" applyFont="1" applyBorder="1" applyAlignment="1">
      <alignment horizontal="left" indent="2"/>
    </xf>
    <xf numFmtId="0" fontId="53" fillId="0" borderId="312" xfId="3" applyFont="1" applyBorder="1" applyAlignment="1">
      <alignment horizontal="left" wrapText="1" indent="2"/>
    </xf>
    <xf numFmtId="0" fontId="52" fillId="0" borderId="312" xfId="3" applyFont="1" applyBorder="1"/>
    <xf numFmtId="6" fontId="58" fillId="0" borderId="244" xfId="3" applyNumberFormat="1" applyFont="1" applyBorder="1"/>
    <xf numFmtId="172" fontId="53" fillId="0" borderId="5" xfId="135" applyNumberFormat="1" applyFont="1" applyBorder="1"/>
    <xf numFmtId="6" fontId="53" fillId="47" borderId="311" xfId="3" applyNumberFormat="1" applyFont="1" applyFill="1" applyBorder="1" applyAlignment="1">
      <alignment horizontal="center"/>
    </xf>
    <xf numFmtId="0" fontId="53" fillId="0" borderId="312" xfId="3" applyFont="1" applyBorder="1"/>
    <xf numFmtId="6" fontId="53" fillId="0" borderId="310" xfId="3" applyNumberFormat="1" applyFont="1" applyBorder="1"/>
    <xf numFmtId="6" fontId="53" fillId="0" borderId="311" xfId="3" applyNumberFormat="1" applyFont="1" applyBorder="1"/>
    <xf numFmtId="0" fontId="53" fillId="0" borderId="310" xfId="3" applyFont="1" applyBorder="1"/>
    <xf numFmtId="172" fontId="53" fillId="23" borderId="308" xfId="3" applyNumberFormat="1" applyFont="1" applyFill="1" applyBorder="1"/>
    <xf numFmtId="172" fontId="53" fillId="0" borderId="312" xfId="135" applyNumberFormat="1" applyFont="1" applyFill="1" applyBorder="1"/>
    <xf numFmtId="6" fontId="53" fillId="0" borderId="0" xfId="3" applyNumberFormat="1" applyFont="1" applyAlignment="1">
      <alignment horizontal="center"/>
    </xf>
    <xf numFmtId="0" fontId="98" fillId="0" borderId="0" xfId="0" applyFont="1" applyAlignment="1">
      <alignment horizontal="center" vertical="center" wrapText="1"/>
    </xf>
    <xf numFmtId="0" fontId="98" fillId="0" borderId="0" xfId="0" applyFont="1" applyAlignment="1">
      <alignment horizontal="center" vertical="center"/>
    </xf>
    <xf numFmtId="174" fontId="98" fillId="0" borderId="0" xfId="0" applyNumberFormat="1" applyFont="1" applyAlignment="1">
      <alignment horizontal="center" vertical="center" wrapText="1"/>
    </xf>
    <xf numFmtId="174" fontId="98" fillId="0" borderId="307" xfId="0" applyNumberFormat="1" applyFont="1" applyBorder="1" applyAlignment="1">
      <alignment horizontal="center" vertical="center" wrapText="1"/>
    </xf>
    <xf numFmtId="0" fontId="0" fillId="85" borderId="310" xfId="0" applyFill="1" applyBorder="1" applyAlignment="1">
      <alignment vertical="center"/>
    </xf>
    <xf numFmtId="2" fontId="100" fillId="0" borderId="9" xfId="0" applyNumberFormat="1" applyFont="1" applyBorder="1" applyAlignment="1">
      <alignment horizontal="left" vertical="center" wrapText="1"/>
    </xf>
    <xf numFmtId="0" fontId="53" fillId="0" borderId="307" xfId="0" applyFont="1" applyBorder="1" applyAlignment="1">
      <alignment horizontal="center" vertical="center" wrapText="1"/>
    </xf>
    <xf numFmtId="44" fontId="53" fillId="0" borderId="0" xfId="3" applyNumberFormat="1" applyFont="1"/>
    <xf numFmtId="44" fontId="247" fillId="0" borderId="0" xfId="3" applyNumberFormat="1" applyFont="1"/>
    <xf numFmtId="172" fontId="247" fillId="0" borderId="244" xfId="135" applyNumberFormat="1" applyFont="1" applyFill="1" applyBorder="1"/>
    <xf numFmtId="0" fontId="25" fillId="0" borderId="306" xfId="0" applyFont="1" applyBorder="1" applyAlignment="1">
      <alignment vertical="center" wrapText="1"/>
    </xf>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166" fontId="26" fillId="0" borderId="159" xfId="0" applyNumberFormat="1" applyFont="1" applyBorder="1" applyAlignment="1">
      <alignment horizontal="center" vertical="center"/>
    </xf>
    <xf numFmtId="166" fontId="25" fillId="0" borderId="303" xfId="0" applyNumberFormat="1" applyFont="1" applyBorder="1" applyAlignment="1">
      <alignment horizontal="center"/>
    </xf>
    <xf numFmtId="166" fontId="25" fillId="0" borderId="306" xfId="0" applyNumberFormat="1" applyFont="1" applyBorder="1" applyAlignment="1">
      <alignment horizontal="center"/>
    </xf>
    <xf numFmtId="166" fontId="25" fillId="0" borderId="306" xfId="1" applyNumberFormat="1" applyFont="1" applyBorder="1" applyAlignment="1">
      <alignment horizontal="center"/>
    </xf>
    <xf numFmtId="166" fontId="25" fillId="0" borderId="304" xfId="1" applyNumberFormat="1" applyFont="1" applyBorder="1" applyAlignment="1">
      <alignment horizontal="center"/>
    </xf>
    <xf numFmtId="166" fontId="25" fillId="0" borderId="307" xfId="1" applyNumberFormat="1" applyFont="1" applyBorder="1" applyAlignment="1">
      <alignment horizontal="center"/>
    </xf>
    <xf numFmtId="44" fontId="53" fillId="0" borderId="244" xfId="789" applyFont="1" applyFill="1" applyBorder="1" applyAlignment="1">
      <alignment horizontal="center"/>
    </xf>
    <xf numFmtId="44" fontId="53" fillId="47" borderId="244" xfId="789" applyFont="1" applyFill="1" applyBorder="1" applyAlignment="1">
      <alignment horizontal="center"/>
    </xf>
    <xf numFmtId="44" fontId="53" fillId="0" borderId="244" xfId="3" applyNumberFormat="1" applyFont="1" applyBorder="1"/>
    <xf numFmtId="44" fontId="247" fillId="0" borderId="244" xfId="3" applyNumberFormat="1" applyFont="1" applyBorder="1"/>
    <xf numFmtId="44" fontId="53" fillId="0" borderId="244" xfId="789" applyFont="1" applyBorder="1" applyAlignment="1">
      <alignment horizontal="center"/>
    </xf>
    <xf numFmtId="44" fontId="247" fillId="0" borderId="244" xfId="789" applyFont="1" applyBorder="1" applyAlignment="1">
      <alignment horizontal="center"/>
    </xf>
    <xf numFmtId="6" fontId="25" fillId="0" borderId="312" xfId="0" applyNumberFormat="1" applyFont="1" applyBorder="1" applyAlignment="1">
      <alignment horizontal="right" vertical="top"/>
    </xf>
    <xf numFmtId="168" fontId="25" fillId="0" borderId="307" xfId="7569" applyNumberFormat="1" applyFont="1" applyBorder="1" applyAlignment="1">
      <alignment horizontal="right" vertical="center"/>
    </xf>
    <xf numFmtId="3" fontId="53" fillId="0" borderId="0" xfId="134" applyNumberFormat="1" applyFont="1" applyFill="1" applyBorder="1" applyAlignment="1">
      <alignment vertical="top" wrapText="1"/>
    </xf>
    <xf numFmtId="44" fontId="53" fillId="0" borderId="5" xfId="789" applyFont="1" applyBorder="1"/>
    <xf numFmtId="0" fontId="21" fillId="0" borderId="310" xfId="0" applyFont="1" applyBorder="1"/>
    <xf numFmtId="175" fontId="22" fillId="86" borderId="244" xfId="0" applyNumberFormat="1" applyFont="1" applyFill="1" applyBorder="1" applyAlignment="1">
      <alignment horizontal="left"/>
    </xf>
    <xf numFmtId="3" fontId="21" fillId="0" borderId="312" xfId="0" applyNumberFormat="1" applyFont="1" applyBorder="1" applyAlignment="1">
      <alignment horizontal="right"/>
    </xf>
    <xf numFmtId="3" fontId="21" fillId="0" borderId="312" xfId="0" applyNumberFormat="1" applyFont="1" applyBorder="1"/>
    <xf numFmtId="3" fontId="22" fillId="0" borderId="106" xfId="0" applyNumberFormat="1" applyFont="1" applyBorder="1"/>
    <xf numFmtId="0" fontId="21" fillId="0" borderId="312" xfId="0" applyFont="1" applyBorder="1"/>
    <xf numFmtId="0" fontId="21" fillId="0" borderId="312" xfId="0" applyFont="1" applyBorder="1" applyAlignment="1">
      <alignment horizontal="right"/>
    </xf>
    <xf numFmtId="175" fontId="21" fillId="86" borderId="312" xfId="0" applyNumberFormat="1" applyFont="1" applyFill="1" applyBorder="1" applyAlignment="1">
      <alignment horizontal="right"/>
    </xf>
    <xf numFmtId="175" fontId="22" fillId="0" borderId="106" xfId="0" applyNumberFormat="1" applyFont="1" applyBorder="1" applyAlignment="1">
      <alignment horizontal="right"/>
    </xf>
    <xf numFmtId="0" fontId="25" fillId="0" borderId="312" xfId="0" applyFont="1" applyBorder="1"/>
    <xf numFmtId="175" fontId="22" fillId="86" borderId="312" xfId="0" applyNumberFormat="1" applyFont="1" applyFill="1" applyBorder="1" applyAlignment="1">
      <alignment horizontal="left"/>
    </xf>
    <xf numFmtId="175" fontId="22" fillId="86" borderId="316" xfId="0" applyNumberFormat="1" applyFont="1" applyFill="1" applyBorder="1" applyAlignment="1">
      <alignment horizontal="left"/>
    </xf>
    <xf numFmtId="166" fontId="25" fillId="0" borderId="315" xfId="1" applyNumberFormat="1" applyFont="1" applyFill="1" applyBorder="1" applyAlignment="1">
      <alignment horizontal="right"/>
    </xf>
    <xf numFmtId="166" fontId="26" fillId="0" borderId="317" xfId="1" applyNumberFormat="1" applyFont="1" applyFill="1" applyBorder="1" applyAlignment="1">
      <alignment horizontal="right" wrapText="1"/>
    </xf>
    <xf numFmtId="175" fontId="22" fillId="86" borderId="316" xfId="0" applyNumberFormat="1" applyFont="1" applyFill="1" applyBorder="1" applyAlignment="1">
      <alignment horizontal="right"/>
    </xf>
    <xf numFmtId="175" fontId="22" fillId="86" borderId="314" xfId="0" applyNumberFormat="1" applyFont="1" applyFill="1" applyBorder="1" applyAlignment="1">
      <alignment horizontal="left"/>
    </xf>
    <xf numFmtId="166" fontId="25" fillId="0" borderId="317" xfId="0" applyNumberFormat="1" applyFont="1" applyBorder="1" applyAlignment="1">
      <alignment horizontal="center"/>
    </xf>
    <xf numFmtId="166" fontId="25" fillId="0" borderId="315" xfId="1" applyNumberFormat="1" applyFont="1" applyFill="1" applyBorder="1" applyAlignment="1">
      <alignment horizontal="center"/>
    </xf>
    <xf numFmtId="166" fontId="25" fillId="0" borderId="313" xfId="1" applyNumberFormat="1" applyFont="1" applyFill="1" applyBorder="1" applyAlignment="1">
      <alignment horizontal="center"/>
    </xf>
    <xf numFmtId="166" fontId="25" fillId="0" borderId="318" xfId="1"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4" xfId="0" quotePrefix="1" applyNumberFormat="1" applyFont="1" applyBorder="1" applyAlignment="1">
      <alignment horizontal="center"/>
    </xf>
    <xf numFmtId="166" fontId="25" fillId="0" borderId="318" xfId="1" applyNumberFormat="1" applyFont="1" applyFill="1" applyBorder="1" applyAlignment="1">
      <alignment horizontal="center"/>
    </xf>
    <xf numFmtId="0" fontId="26" fillId="0" borderId="312" xfId="0" applyFont="1" applyBorder="1"/>
    <xf numFmtId="175" fontId="22" fillId="86" borderId="319" xfId="0" applyNumberFormat="1" applyFont="1" applyFill="1" applyBorder="1" applyAlignment="1">
      <alignment horizontal="center"/>
    </xf>
    <xf numFmtId="175" fontId="22" fillId="86" borderId="310" xfId="0" applyNumberFormat="1" applyFont="1" applyFill="1" applyBorder="1" applyAlignment="1">
      <alignment horizontal="center"/>
    </xf>
    <xf numFmtId="175" fontId="22" fillId="86" borderId="320" xfId="0" applyNumberFormat="1" applyFont="1" applyFill="1" applyBorder="1" applyAlignment="1">
      <alignment horizontal="center"/>
    </xf>
    <xf numFmtId="166" fontId="25" fillId="0" borderId="307" xfId="1" applyNumberFormat="1" applyFont="1" applyFill="1" applyBorder="1" applyAlignment="1">
      <alignment horizontal="center"/>
    </xf>
    <xf numFmtId="0" fontId="25" fillId="0" borderId="303" xfId="0" applyFont="1" applyBorder="1"/>
    <xf numFmtId="166" fontId="25" fillId="0" borderId="304" xfId="1" applyNumberFormat="1" applyFont="1" applyFill="1" applyBorder="1" applyAlignment="1">
      <alignment horizontal="center"/>
    </xf>
    <xf numFmtId="166" fontId="25" fillId="0" borderId="305" xfId="1" applyNumberFormat="1" applyFont="1" applyFill="1" applyBorder="1" applyAlignment="1">
      <alignment horizontal="center"/>
    </xf>
    <xf numFmtId="166" fontId="26" fillId="0" borderId="321" xfId="0" applyNumberFormat="1" applyFont="1" applyBorder="1" applyAlignment="1">
      <alignment horizontal="center" vertical="center"/>
    </xf>
    <xf numFmtId="0" fontId="26" fillId="0" borderId="321" xfId="0" applyFont="1" applyBorder="1" applyAlignment="1">
      <alignment horizontal="left"/>
    </xf>
    <xf numFmtId="0" fontId="26" fillId="0" borderId="303" xfId="0" applyFont="1" applyBorder="1" applyAlignment="1">
      <alignment horizontal="right" vertical="center"/>
    </xf>
    <xf numFmtId="175" fontId="22" fillId="86" borderId="322" xfId="0" applyNumberFormat="1" applyFont="1" applyFill="1" applyBorder="1" applyAlignment="1">
      <alignment horizontal="left" vertical="center"/>
    </xf>
    <xf numFmtId="0" fontId="25" fillId="0" borderId="323" xfId="0" applyFont="1" applyBorder="1" applyAlignment="1">
      <alignment wrapText="1" shrinkToFit="1"/>
    </xf>
    <xf numFmtId="0" fontId="26" fillId="0" borderId="324" xfId="0" applyFont="1" applyBorder="1" applyAlignment="1">
      <alignment horizontal="left"/>
    </xf>
    <xf numFmtId="0" fontId="25" fillId="0" borderId="310" xfId="0" applyFont="1" applyBorder="1"/>
    <xf numFmtId="0" fontId="25" fillId="0" borderId="309" xfId="0" applyFont="1" applyBorder="1"/>
    <xf numFmtId="0" fontId="25" fillId="0" borderId="320" xfId="0" applyFont="1" applyBorder="1"/>
    <xf numFmtId="0" fontId="26" fillId="0" borderId="307" xfId="0" applyFont="1" applyBorder="1" applyAlignment="1">
      <alignment horizontal="center" vertical="center"/>
    </xf>
    <xf numFmtId="49" fontId="26" fillId="0" borderId="307" xfId="0" applyNumberFormat="1" applyFont="1" applyBorder="1" applyAlignment="1">
      <alignment horizontal="center" vertical="center"/>
    </xf>
    <xf numFmtId="0" fontId="26" fillId="0" borderId="307" xfId="0" quotePrefix="1" applyFont="1" applyBorder="1" applyAlignment="1">
      <alignment horizontal="center" vertical="center"/>
    </xf>
    <xf numFmtId="0" fontId="26" fillId="0" borderId="307" xfId="0" applyFont="1" applyBorder="1" applyAlignment="1">
      <alignment horizontal="center" vertical="center" wrapText="1"/>
    </xf>
    <xf numFmtId="0" fontId="25" fillId="0" borderId="311" xfId="0" applyFont="1" applyBorder="1"/>
    <xf numFmtId="168" fontId="25" fillId="0" borderId="307" xfId="7569" applyNumberFormat="1" applyFont="1" applyFill="1" applyBorder="1"/>
    <xf numFmtId="0" fontId="26" fillId="0" borderId="312" xfId="0" applyFont="1" applyBorder="1" applyAlignment="1">
      <alignment wrapText="1"/>
    </xf>
    <xf numFmtId="0" fontId="26" fillId="0" borderId="307" xfId="0" applyFont="1" applyBorder="1" applyAlignment="1">
      <alignment wrapText="1"/>
    </xf>
    <xf numFmtId="5" fontId="25" fillId="0" borderId="310" xfId="789" applyNumberFormat="1" applyFont="1" applyFill="1" applyBorder="1"/>
    <xf numFmtId="5" fontId="26" fillId="0" borderId="307" xfId="789" applyNumberFormat="1" applyFont="1" applyFill="1" applyBorder="1" applyAlignment="1">
      <alignment horizontal="center" vertical="center"/>
    </xf>
    <xf numFmtId="5" fontId="26" fillId="4" borderId="307" xfId="789" applyNumberFormat="1" applyFont="1" applyFill="1" applyBorder="1" applyAlignment="1">
      <alignment horizontal="center" vertical="center"/>
    </xf>
    <xf numFmtId="5" fontId="26" fillId="0" borderId="311" xfId="789" applyNumberFormat="1" applyFont="1" applyFill="1" applyBorder="1" applyAlignment="1">
      <alignment horizontal="center" wrapText="1"/>
    </xf>
    <xf numFmtId="0" fontId="25" fillId="0" borderId="312" xfId="0" applyFont="1" applyBorder="1" applyAlignment="1">
      <alignment horizontal="left" indent="1"/>
    </xf>
    <xf numFmtId="0" fontId="25" fillId="0" borderId="312" xfId="0" applyFont="1" applyBorder="1" applyAlignment="1">
      <alignment horizontal="left" wrapText="1" indent="1"/>
    </xf>
    <xf numFmtId="5" fontId="26" fillId="0" borderId="307" xfId="789" applyNumberFormat="1" applyFont="1" applyFill="1" applyBorder="1"/>
    <xf numFmtId="0" fontId="26" fillId="0" borderId="312" xfId="0" applyFont="1" applyBorder="1" applyAlignment="1">
      <alignment horizontal="left" vertical="top" wrapText="1"/>
    </xf>
    <xf numFmtId="5" fontId="25" fillId="0" borderId="307" xfId="789" applyNumberFormat="1" applyFont="1" applyFill="1" applyBorder="1"/>
    <xf numFmtId="5" fontId="25" fillId="0" borderId="307" xfId="789" applyNumberFormat="1" applyFont="1" applyBorder="1"/>
    <xf numFmtId="5" fontId="25" fillId="0" borderId="304" xfId="789" applyNumberFormat="1" applyFont="1" applyFill="1" applyBorder="1"/>
    <xf numFmtId="0" fontId="21" fillId="0" borderId="308" xfId="0" applyFont="1" applyBorder="1"/>
    <xf numFmtId="0" fontId="22" fillId="0" borderId="307" xfId="0" applyFont="1" applyBorder="1" applyAlignment="1">
      <alignment horizontal="center" vertical="center"/>
    </xf>
    <xf numFmtId="0" fontId="22" fillId="0" borderId="312" xfId="0" applyFont="1" applyBorder="1"/>
    <xf numFmtId="6" fontId="21" fillId="0" borderId="309" xfId="0" applyNumberFormat="1" applyFont="1" applyBorder="1"/>
    <xf numFmtId="0" fontId="21" fillId="0" borderId="312" xfId="0" applyFont="1" applyBorder="1" applyAlignment="1">
      <alignment horizontal="left" indent="1"/>
    </xf>
    <xf numFmtId="0" fontId="21" fillId="0" borderId="312" xfId="0" applyFont="1" applyBorder="1" applyAlignment="1">
      <alignment horizontal="left" wrapText="1" indent="1"/>
    </xf>
    <xf numFmtId="6" fontId="21" fillId="0" borderId="307" xfId="0" applyNumberFormat="1" applyFont="1" applyBorder="1" applyAlignment="1">
      <alignment horizontal="right"/>
    </xf>
    <xf numFmtId="170" fontId="21" fillId="0" borderId="309" xfId="0" applyNumberFormat="1" applyFont="1" applyBorder="1"/>
    <xf numFmtId="0" fontId="52" fillId="0" borderId="311" xfId="3" applyFont="1" applyBorder="1"/>
    <xf numFmtId="0" fontId="52" fillId="0" borderId="307" xfId="3" applyFont="1" applyBorder="1" applyAlignment="1">
      <alignment horizontal="center" vertical="center"/>
    </xf>
    <xf numFmtId="6" fontId="58" fillId="0" borderId="307" xfId="3" applyNumberFormat="1" applyFont="1" applyBorder="1"/>
    <xf numFmtId="0" fontId="52" fillId="0" borderId="307" xfId="3" applyFont="1" applyBorder="1" applyAlignment="1">
      <alignment horizontal="center" wrapText="1"/>
    </xf>
    <xf numFmtId="44" fontId="53" fillId="0" borderId="312" xfId="789" applyFont="1" applyFill="1" applyBorder="1" applyAlignment="1"/>
    <xf numFmtId="44" fontId="53" fillId="0" borderId="312" xfId="789" applyFont="1" applyBorder="1"/>
    <xf numFmtId="44" fontId="52" fillId="23" borderId="307" xfId="789" applyFont="1" applyFill="1" applyBorder="1" applyAlignment="1"/>
    <xf numFmtId="6" fontId="53" fillId="48" borderId="307" xfId="3" applyNumberFormat="1" applyFont="1" applyFill="1" applyBorder="1" applyAlignment="1">
      <alignment vertical="center"/>
    </xf>
    <xf numFmtId="6" fontId="246" fillId="150" borderId="307" xfId="3" applyNumberFormat="1" applyFont="1" applyFill="1" applyBorder="1" applyAlignment="1">
      <alignment vertical="center"/>
    </xf>
    <xf numFmtId="6" fontId="58" fillId="0" borderId="311" xfId="3" applyNumberFormat="1" applyFont="1" applyBorder="1"/>
    <xf numFmtId="0" fontId="51" fillId="0" borderId="312" xfId="3" applyFont="1" applyBorder="1"/>
    <xf numFmtId="0" fontId="53" fillId="46" borderId="244" xfId="3" applyFont="1" applyFill="1" applyBorder="1"/>
    <xf numFmtId="0" fontId="53" fillId="46" borderId="312" xfId="3" applyFont="1" applyFill="1" applyBorder="1"/>
    <xf numFmtId="44" fontId="53" fillId="47" borderId="311" xfId="789" applyFont="1" applyFill="1" applyBorder="1" applyAlignment="1">
      <alignment horizontal="center"/>
    </xf>
    <xf numFmtId="6" fontId="53" fillId="47" borderId="312" xfId="3" applyNumberFormat="1" applyFont="1" applyFill="1" applyBorder="1" applyAlignment="1">
      <alignment horizontal="center"/>
    </xf>
    <xf numFmtId="172" fontId="53" fillId="0" borderId="311" xfId="135" applyNumberFormat="1" applyFont="1" applyFill="1" applyBorder="1"/>
    <xf numFmtId="172" fontId="53" fillId="0" borderId="309" xfId="135" applyNumberFormat="1" applyFont="1" applyFill="1" applyBorder="1"/>
    <xf numFmtId="44" fontId="53" fillId="0" borderId="309" xfId="789" applyFont="1" applyFill="1" applyBorder="1" applyAlignment="1">
      <alignment horizontal="center"/>
    </xf>
    <xf numFmtId="44" fontId="247" fillId="0" borderId="244" xfId="789" applyFont="1" applyFill="1" applyBorder="1" applyAlignment="1"/>
    <xf numFmtId="172" fontId="53" fillId="0" borderId="312" xfId="135" applyNumberFormat="1" applyFont="1" applyBorder="1"/>
    <xf numFmtId="0" fontId="52" fillId="0" borderId="312" xfId="3" applyFont="1" applyBorder="1" applyAlignment="1">
      <alignment wrapText="1"/>
    </xf>
    <xf numFmtId="172" fontId="53" fillId="50" borderId="307" xfId="3" applyNumberFormat="1" applyFont="1" applyFill="1" applyBorder="1"/>
    <xf numFmtId="44" fontId="53" fillId="50" borderId="307" xfId="3" applyNumberFormat="1" applyFont="1" applyFill="1" applyBorder="1"/>
    <xf numFmtId="172" fontId="52" fillId="23" borderId="307" xfId="3" applyNumberFormat="1" applyFont="1" applyFill="1" applyBorder="1"/>
    <xf numFmtId="6" fontId="53" fillId="0" borderId="312" xfId="3" applyNumberFormat="1" applyFont="1" applyBorder="1"/>
    <xf numFmtId="172" fontId="53" fillId="0" borderId="311" xfId="3" applyNumberFormat="1" applyFont="1" applyBorder="1"/>
    <xf numFmtId="44" fontId="53" fillId="23" borderId="307" xfId="3" applyNumberFormat="1" applyFont="1" applyFill="1" applyBorder="1"/>
    <xf numFmtId="0" fontId="53" fillId="0" borderId="311" xfId="3" applyFont="1" applyBorder="1"/>
    <xf numFmtId="0" fontId="99" fillId="0" borderId="307" xfId="0" applyFont="1" applyBorder="1" applyAlignment="1">
      <alignment horizontal="center" vertical="center"/>
    </xf>
    <xf numFmtId="169" fontId="99" fillId="0" borderId="311" xfId="0" applyNumberFormat="1" applyFont="1" applyBorder="1" applyAlignment="1">
      <alignment horizontal="center" vertical="center" wrapText="1"/>
    </xf>
    <xf numFmtId="0" fontId="99" fillId="0" borderId="311" xfId="0" applyFont="1" applyBorder="1" applyAlignment="1">
      <alignment horizontal="center" vertical="center" wrapText="1"/>
    </xf>
    <xf numFmtId="169" fontId="99" fillId="0" borderId="311" xfId="0" applyNumberFormat="1" applyFont="1" applyBorder="1" applyAlignment="1">
      <alignment horizontal="left" vertical="center" wrapText="1"/>
    </xf>
    <xf numFmtId="0" fontId="99" fillId="0" borderId="311" xfId="0" applyFont="1" applyBorder="1" applyAlignment="1">
      <alignment horizontal="center" vertical="center"/>
    </xf>
    <xf numFmtId="3" fontId="99" fillId="0" borderId="311" xfId="0" applyNumberFormat="1" applyFont="1" applyBorder="1" applyAlignment="1">
      <alignment horizontal="center" vertical="center" wrapText="1"/>
    </xf>
    <xf numFmtId="174" fontId="99" fillId="0" borderId="311" xfId="0" applyNumberFormat="1" applyFont="1" applyBorder="1" applyAlignment="1">
      <alignment horizontal="center" vertical="center" wrapText="1"/>
    </xf>
    <xf numFmtId="1" fontId="99" fillId="0" borderId="311" xfId="0" applyNumberFormat="1" applyFont="1" applyBorder="1" applyAlignment="1">
      <alignment horizontal="center" vertical="center" wrapText="1"/>
    </xf>
    <xf numFmtId="0" fontId="0" fillId="85" borderId="308" xfId="0" applyFill="1" applyBorder="1" applyAlignment="1">
      <alignment vertical="center"/>
    </xf>
    <xf numFmtId="2" fontId="100" fillId="0" borderId="307" xfId="0" applyNumberFormat="1" applyFont="1" applyBorder="1" applyAlignment="1">
      <alignment horizontal="left" vertical="center" wrapText="1"/>
    </xf>
    <xf numFmtId="2" fontId="100" fillId="0" borderId="307" xfId="0" applyNumberFormat="1" applyFont="1" applyBorder="1" applyAlignment="1">
      <alignment horizontal="center" vertical="center" wrapText="1"/>
    </xf>
    <xf numFmtId="14" fontId="100" fillId="0" borderId="307" xfId="0" applyNumberFormat="1" applyFont="1" applyBorder="1" applyAlignment="1">
      <alignment horizontal="center" vertical="center"/>
    </xf>
    <xf numFmtId="0" fontId="98" fillId="0" borderId="307" xfId="0" applyFont="1" applyBorder="1" applyAlignment="1">
      <alignment horizontal="center" vertical="center"/>
    </xf>
    <xf numFmtId="2" fontId="100" fillId="0" borderId="307" xfId="0" applyNumberFormat="1" applyFont="1" applyBorder="1" applyAlignment="1">
      <alignment vertical="center" wrapText="1"/>
    </xf>
    <xf numFmtId="2" fontId="100" fillId="0" borderId="307" xfId="0" applyNumberFormat="1" applyFont="1" applyBorder="1" applyAlignment="1">
      <alignment horizontal="right" vertical="center" wrapText="1"/>
    </xf>
    <xf numFmtId="0" fontId="100" fillId="0" borderId="307" xfId="0" applyFont="1" applyBorder="1" applyAlignment="1">
      <alignment vertical="center"/>
    </xf>
    <xf numFmtId="176" fontId="98" fillId="0" borderId="307" xfId="0" applyNumberFormat="1" applyFont="1" applyBorder="1" applyAlignment="1">
      <alignment horizontal="center" vertical="center"/>
    </xf>
    <xf numFmtId="0" fontId="98" fillId="0" borderId="307" xfId="0" applyFont="1" applyBorder="1" applyAlignment="1">
      <alignment horizontal="center" vertical="center" wrapText="1"/>
    </xf>
    <xf numFmtId="3" fontId="98" fillId="0" borderId="307" xfId="134" applyNumberFormat="1" applyFont="1" applyBorder="1" applyAlignment="1">
      <alignment horizontal="center" vertical="center" wrapText="1"/>
    </xf>
    <xf numFmtId="3" fontId="98" fillId="0" borderId="307" xfId="134" applyNumberFormat="1" applyFont="1" applyFill="1" applyBorder="1" applyAlignment="1">
      <alignment horizontal="center" vertical="center" wrapText="1"/>
    </xf>
    <xf numFmtId="0" fontId="56" fillId="0" borderId="307" xfId="137" applyFont="1" applyBorder="1" applyAlignment="1">
      <alignment horizontal="center" vertical="center" wrapText="1"/>
    </xf>
    <xf numFmtId="0" fontId="26" fillId="0" borderId="307" xfId="137" applyFont="1" applyBorder="1" applyAlignment="1">
      <alignment horizontal="center" vertical="center"/>
    </xf>
    <xf numFmtId="0" fontId="56" fillId="0" borderId="307" xfId="137" applyFont="1" applyBorder="1" applyAlignment="1">
      <alignment horizontal="center" vertical="center"/>
    </xf>
    <xf numFmtId="0" fontId="24" fillId="0" borderId="307" xfId="137" applyFont="1" applyBorder="1" applyAlignment="1">
      <alignment horizontal="left" vertical="center" wrapText="1"/>
    </xf>
    <xf numFmtId="6" fontId="25" fillId="0" borderId="311" xfId="137" applyNumberFormat="1" applyFont="1" applyBorder="1" applyAlignment="1">
      <alignment horizontal="center"/>
    </xf>
    <xf numFmtId="0" fontId="25" fillId="0" borderId="307" xfId="137" applyFont="1" applyBorder="1" applyAlignment="1">
      <alignment horizontal="left" wrapText="1"/>
    </xf>
    <xf numFmtId="14" fontId="24" fillId="0" borderId="307" xfId="137" applyNumberFormat="1" applyFont="1" applyBorder="1" applyAlignment="1">
      <alignment horizontal="left" vertical="center"/>
    </xf>
    <xf numFmtId="0" fontId="25" fillId="0" borderId="307" xfId="0" applyFont="1" applyBorder="1" applyAlignment="1">
      <alignment horizontal="left" wrapText="1"/>
    </xf>
    <xf numFmtId="0" fontId="25" fillId="0" borderId="307" xfId="0" applyFont="1" applyBorder="1" applyAlignment="1">
      <alignment horizontal="left" vertical="center" wrapText="1"/>
    </xf>
    <xf numFmtId="8" fontId="24" fillId="0" borderId="307" xfId="137" applyNumberFormat="1" applyFont="1" applyBorder="1" applyAlignment="1">
      <alignment horizontal="center" vertical="center"/>
    </xf>
    <xf numFmtId="0" fontId="24" fillId="0" borderId="307" xfId="137" applyFont="1" applyBorder="1" applyAlignment="1">
      <alignment horizontal="left" vertical="center"/>
    </xf>
    <xf numFmtId="6" fontId="24" fillId="0" borderId="307" xfId="137" applyNumberFormat="1" applyFont="1" applyBorder="1" applyAlignment="1">
      <alignment horizontal="left" vertical="center" wrapText="1"/>
    </xf>
    <xf numFmtId="0" fontId="25" fillId="0" borderId="307" xfId="137" applyFont="1" applyBorder="1" applyAlignment="1">
      <alignment horizontal="left" vertical="center" wrapText="1"/>
    </xf>
    <xf numFmtId="6" fontId="24" fillId="0" borderId="307" xfId="137" applyNumberFormat="1" applyFont="1" applyBorder="1" applyAlignment="1">
      <alignment horizontal="center" vertical="center"/>
    </xf>
    <xf numFmtId="0" fontId="27" fillId="0" borderId="307" xfId="137" applyFont="1" applyBorder="1" applyAlignment="1">
      <alignment horizontal="left" wrapText="1"/>
    </xf>
    <xf numFmtId="14" fontId="27" fillId="0" borderId="307" xfId="137" applyNumberFormat="1" applyFont="1" applyBorder="1" applyAlignment="1">
      <alignment horizontal="left"/>
    </xf>
    <xf numFmtId="0" fontId="26" fillId="0" borderId="307" xfId="137" applyFont="1" applyBorder="1" applyAlignment="1">
      <alignment horizontal="right" wrapText="1"/>
    </xf>
    <xf numFmtId="6" fontId="26" fillId="0" borderId="307" xfId="137" applyNumberFormat="1" applyFont="1" applyBorder="1" applyAlignment="1">
      <alignment horizontal="center"/>
    </xf>
    <xf numFmtId="0" fontId="52" fillId="0" borderId="314" xfId="3" applyFont="1" applyBorder="1" applyAlignment="1">
      <alignment wrapText="1"/>
    </xf>
    <xf numFmtId="172" fontId="53" fillId="0" borderId="307" xfId="135" applyNumberFormat="1" applyFont="1" applyBorder="1"/>
    <xf numFmtId="172" fontId="53" fillId="0" borderId="314" xfId="135" applyNumberFormat="1" applyFont="1" applyBorder="1"/>
    <xf numFmtId="44" fontId="53" fillId="0" borderId="307" xfId="789" applyFont="1" applyBorder="1" applyAlignment="1">
      <alignment horizontal="center"/>
    </xf>
    <xf numFmtId="44" fontId="53" fillId="0" borderId="307" xfId="135" applyFont="1" applyFill="1" applyBorder="1"/>
    <xf numFmtId="6" fontId="21" fillId="86" borderId="307" xfId="0" applyNumberFormat="1" applyFont="1" applyFill="1" applyBorder="1" applyAlignment="1">
      <alignment horizontal="right"/>
    </xf>
    <xf numFmtId="0" fontId="21" fillId="151" borderId="0" xfId="0" applyFont="1" applyFill="1"/>
    <xf numFmtId="0" fontId="25" fillId="151" borderId="0" xfId="0" applyFont="1" applyFill="1"/>
    <xf numFmtId="0" fontId="25" fillId="0" borderId="164" xfId="0" applyFont="1" applyBorder="1" applyAlignment="1">
      <alignment horizontal="left" indent="1"/>
    </xf>
    <xf numFmtId="6" fontId="25" fillId="0" borderId="0" xfId="0" applyNumberFormat="1" applyFont="1" applyAlignment="1">
      <alignment horizontal="right" vertical="top"/>
    </xf>
    <xf numFmtId="166" fontId="25" fillId="0" borderId="307" xfId="0" applyNumberFormat="1" applyFont="1" applyBorder="1" applyAlignment="1">
      <alignment horizontal="center"/>
    </xf>
    <xf numFmtId="1" fontId="21" fillId="0" borderId="5" xfId="4385" applyNumberFormat="1" applyFont="1" applyBorder="1" applyAlignment="1">
      <alignment horizontal="right"/>
    </xf>
    <xf numFmtId="172" fontId="53" fillId="23" borderId="9" xfId="3" applyNumberFormat="1" applyFont="1" applyFill="1" applyBorder="1"/>
    <xf numFmtId="0" fontId="50" fillId="0" borderId="1" xfId="0" applyFont="1" applyBorder="1" applyAlignment="1">
      <alignment horizontal="right"/>
    </xf>
    <xf numFmtId="0" fontId="249" fillId="0" borderId="307" xfId="0" applyFont="1" applyBorder="1" applyAlignment="1">
      <alignment vertical="center"/>
    </xf>
    <xf numFmtId="0" fontId="249" fillId="0" borderId="307" xfId="0" applyFont="1" applyBorder="1" applyAlignment="1">
      <alignment horizontal="center" vertical="center" wrapText="1"/>
    </xf>
    <xf numFmtId="176" fontId="250" fillId="0" borderId="307" xfId="0" applyNumberFormat="1" applyFont="1" applyBorder="1" applyAlignment="1">
      <alignment horizontal="center" vertical="center"/>
    </xf>
    <xf numFmtId="0" fontId="250" fillId="0" borderId="307" xfId="0" applyFont="1" applyBorder="1" applyAlignment="1">
      <alignment horizontal="center" vertical="center" wrapText="1"/>
    </xf>
    <xf numFmtId="3" fontId="250" fillId="0" borderId="307" xfId="134" applyNumberFormat="1" applyFont="1" applyBorder="1" applyAlignment="1">
      <alignment horizontal="center" vertical="center" wrapText="1"/>
    </xf>
    <xf numFmtId="174" fontId="250" fillId="0" borderId="307" xfId="0" applyNumberFormat="1" applyFont="1" applyBorder="1" applyAlignment="1">
      <alignment horizontal="center" vertical="center" wrapText="1"/>
    </xf>
    <xf numFmtId="166" fontId="249" fillId="0" borderId="307" xfId="0" applyNumberFormat="1" applyFont="1" applyBorder="1" applyAlignment="1">
      <alignment horizontal="center" vertical="center" wrapText="1"/>
    </xf>
    <xf numFmtId="0" fontId="250" fillId="0" borderId="0" xfId="0" applyFont="1" applyAlignment="1">
      <alignment horizontal="center" vertical="center" wrapText="1"/>
    </xf>
    <xf numFmtId="166" fontId="100" fillId="152" borderId="307" xfId="0" applyNumberFormat="1" applyFont="1" applyFill="1" applyBorder="1" applyAlignment="1">
      <alignment horizontal="center" vertical="center" wrapText="1"/>
    </xf>
    <xf numFmtId="0" fontId="21" fillId="0" borderId="307" xfId="0" applyFont="1" applyBorder="1" applyAlignment="1">
      <alignment horizontal="center"/>
    </xf>
    <xf numFmtId="0" fontId="22" fillId="0" borderId="311" xfId="0" applyFont="1" applyBorder="1"/>
    <xf numFmtId="3" fontId="22" fillId="0" borderId="307" xfId="0" applyNumberFormat="1" applyFont="1" applyBorder="1" applyAlignment="1">
      <alignment horizontal="center" vertical="center" wrapText="1"/>
    </xf>
    <xf numFmtId="3" fontId="26" fillId="0" borderId="307" xfId="0" applyNumberFormat="1" applyFont="1" applyBorder="1" applyAlignment="1">
      <alignment horizontal="center" vertical="center" wrapText="1"/>
    </xf>
    <xf numFmtId="0" fontId="22" fillId="0" borderId="307" xfId="0" applyFont="1" applyBorder="1" applyAlignment="1">
      <alignment horizontal="center" vertical="center" wrapText="1"/>
    </xf>
    <xf numFmtId="175" fontId="21" fillId="86" borderId="309" xfId="0" applyNumberFormat="1" applyFont="1" applyFill="1" applyBorder="1" applyAlignment="1">
      <alignment horizontal="right"/>
    </xf>
    <xf numFmtId="175" fontId="21" fillId="86" borderId="307" xfId="0" applyNumberFormat="1" applyFont="1" applyFill="1" applyBorder="1" applyAlignment="1">
      <alignment horizontal="right"/>
    </xf>
    <xf numFmtId="0" fontId="22" fillId="0" borderId="307" xfId="0" applyFont="1" applyBorder="1" applyAlignment="1">
      <alignment horizontal="center"/>
    </xf>
    <xf numFmtId="0" fontId="93" fillId="0" borderId="307" xfId="0" applyFont="1" applyBorder="1" applyAlignment="1">
      <alignment vertical="center"/>
    </xf>
    <xf numFmtId="2" fontId="93" fillId="45" borderId="307" xfId="4385" applyNumberFormat="1" applyFont="1" applyFill="1" applyBorder="1" applyAlignment="1">
      <alignment horizontal="center" vertical="center"/>
    </xf>
    <xf numFmtId="3" fontId="231" fillId="3" borderId="307" xfId="4385" applyNumberFormat="1" applyFont="1" applyFill="1" applyBorder="1" applyAlignment="1">
      <alignment horizontal="center" vertical="center" wrapText="1"/>
    </xf>
    <xf numFmtId="0" fontId="21" fillId="0" borderId="307" xfId="4385" applyFont="1" applyBorder="1" applyAlignment="1">
      <alignment horizontal="left" vertical="top" wrapText="1"/>
    </xf>
    <xf numFmtId="2" fontId="93" fillId="2" borderId="307" xfId="4385" applyNumberFormat="1" applyFont="1" applyFill="1" applyBorder="1" applyAlignment="1">
      <alignment horizontal="center" vertical="center"/>
    </xf>
    <xf numFmtId="3" fontId="231" fillId="3" borderId="311" xfId="4385" applyNumberFormat="1" applyFont="1" applyFill="1" applyBorder="1" applyAlignment="1">
      <alignment horizontal="center" vertical="center" wrapText="1"/>
    </xf>
    <xf numFmtId="2" fontId="93" fillId="45" borderId="307" xfId="4385" applyNumberFormat="1" applyFont="1" applyFill="1" applyBorder="1" applyAlignment="1">
      <alignment horizontal="center" vertical="center" wrapText="1"/>
    </xf>
    <xf numFmtId="3" fontId="231" fillId="3" borderId="307" xfId="4385" applyNumberFormat="1" applyFont="1" applyFill="1" applyBorder="1" applyAlignment="1">
      <alignment horizontal="center" vertical="center"/>
    </xf>
    <xf numFmtId="0" fontId="21" fillId="0" borderId="307" xfId="0" applyFont="1" applyBorder="1" applyAlignment="1">
      <alignment vertical="center"/>
    </xf>
    <xf numFmtId="0" fontId="21" fillId="0" borderId="307" xfId="4385" applyFont="1" applyBorder="1" applyAlignment="1">
      <alignment horizontal="left" vertical="center" wrapText="1"/>
    </xf>
    <xf numFmtId="2" fontId="21" fillId="2" borderId="307" xfId="4385" applyNumberFormat="1" applyFont="1" applyFill="1" applyBorder="1" applyAlignment="1">
      <alignment horizontal="center" vertical="center"/>
    </xf>
    <xf numFmtId="166" fontId="21" fillId="2" borderId="307" xfId="4385" applyNumberFormat="1" applyFont="1" applyFill="1" applyBorder="1" applyAlignment="1">
      <alignment horizontal="center" vertical="center"/>
    </xf>
    <xf numFmtId="0" fontId="21" fillId="0" borderId="307" xfId="4385" applyFont="1" applyBorder="1" applyAlignment="1">
      <alignment vertical="top" wrapText="1"/>
    </xf>
    <xf numFmtId="0" fontId="21" fillId="0" borderId="307" xfId="4385" applyFont="1" applyBorder="1" applyAlignment="1">
      <alignment vertical="center" wrapText="1"/>
    </xf>
    <xf numFmtId="0" fontId="93" fillId="0" borderId="307" xfId="0" applyFont="1" applyBorder="1" applyAlignment="1">
      <alignment vertical="center" wrapText="1"/>
    </xf>
    <xf numFmtId="175" fontId="22" fillId="86" borderId="322" xfId="0" applyNumberFormat="1" applyFont="1" applyFill="1" applyBorder="1" applyAlignment="1">
      <alignment horizontal="left"/>
    </xf>
    <xf numFmtId="175" fontId="22" fillId="86" borderId="308" xfId="0" applyNumberFormat="1" applyFont="1" applyFill="1" applyBorder="1" applyAlignment="1">
      <alignment horizontal="left"/>
    </xf>
    <xf numFmtId="0" fontId="25" fillId="50" borderId="322" xfId="0" applyFont="1" applyFill="1" applyBorder="1"/>
    <xf numFmtId="0" fontId="25" fillId="50" borderId="322" xfId="0" applyFont="1" applyFill="1" applyBorder="1" applyAlignment="1">
      <alignment horizontal="left" indent="1"/>
    </xf>
    <xf numFmtId="166" fontId="25" fillId="0" borderId="307" xfId="0" applyNumberFormat="1" applyFont="1" applyBorder="1" applyAlignment="1">
      <alignment horizontal="right" vertical="center" wrapText="1"/>
    </xf>
    <xf numFmtId="166" fontId="22" fillId="86" borderId="308" xfId="0" applyNumberFormat="1" applyFont="1" applyFill="1" applyBorder="1" applyAlignment="1">
      <alignment horizontal="right"/>
    </xf>
    <xf numFmtId="0" fontId="25" fillId="0" borderId="322" xfId="0" applyFont="1" applyBorder="1"/>
    <xf numFmtId="166" fontId="25" fillId="0" borderId="307" xfId="0" quotePrefix="1" applyNumberFormat="1" applyFont="1" applyBorder="1" applyAlignment="1">
      <alignment horizontal="center"/>
    </xf>
    <xf numFmtId="0" fontId="25" fillId="0" borderId="314" xfId="0" applyFont="1" applyBorder="1"/>
    <xf numFmtId="166" fontId="25" fillId="0" borderId="315" xfId="1" applyNumberFormat="1" applyFont="1" applyBorder="1" applyAlignment="1">
      <alignment horizontal="center"/>
    </xf>
    <xf numFmtId="166" fontId="25" fillId="0" borderId="317" xfId="1" applyNumberFormat="1" applyFont="1" applyFill="1" applyBorder="1" applyAlignment="1">
      <alignment horizontal="center"/>
    </xf>
    <xf numFmtId="0" fontId="26" fillId="0" borderId="314" xfId="0" applyFont="1" applyBorder="1" applyAlignment="1">
      <alignment horizontal="right" vertical="center"/>
    </xf>
    <xf numFmtId="166" fontId="25" fillId="0" borderId="315" xfId="0" quotePrefix="1" applyNumberFormat="1" applyFont="1" applyBorder="1" applyAlignment="1">
      <alignment horizontal="center"/>
    </xf>
    <xf numFmtId="175" fontId="22" fillId="86" borderId="314" xfId="0" applyNumberFormat="1" applyFont="1" applyFill="1" applyBorder="1" applyAlignment="1">
      <alignment horizontal="left" vertical="center"/>
    </xf>
    <xf numFmtId="0" fontId="26" fillId="0" borderId="314" xfId="0" applyFont="1" applyBorder="1" applyAlignment="1">
      <alignment horizontal="left" vertical="center"/>
    </xf>
    <xf numFmtId="166" fontId="25" fillId="0" borderId="315" xfId="0" quotePrefix="1" applyNumberFormat="1" applyFont="1" applyBorder="1" applyAlignment="1">
      <alignment horizontal="center" vertical="center"/>
    </xf>
    <xf numFmtId="0" fontId="26" fillId="0" borderId="313" xfId="0" applyFont="1" applyBorder="1" applyAlignment="1">
      <alignment horizontal="center" vertical="center" wrapText="1"/>
    </xf>
    <xf numFmtId="6" fontId="25" fillId="0" borderId="313" xfId="0" applyNumberFormat="1" applyFont="1" applyBorder="1"/>
    <xf numFmtId="6" fontId="25" fillId="0" borderId="314" xfId="0" applyNumberFormat="1" applyFont="1" applyBorder="1"/>
    <xf numFmtId="0" fontId="26" fillId="0" borderId="314" xfId="0" applyFont="1" applyBorder="1" applyAlignment="1">
      <alignment horizontal="center" vertical="center"/>
    </xf>
    <xf numFmtId="5" fontId="26" fillId="0" borderId="313" xfId="789" applyNumberFormat="1" applyFont="1" applyBorder="1" applyAlignment="1">
      <alignment horizontal="center" vertical="center"/>
    </xf>
    <xf numFmtId="5" fontId="26" fillId="0" borderId="313" xfId="789" applyNumberFormat="1" applyFont="1" applyFill="1" applyBorder="1" applyAlignment="1">
      <alignment horizontal="center" vertical="center" wrapText="1"/>
    </xf>
    <xf numFmtId="0" fontId="26" fillId="0" borderId="314" xfId="0" applyFont="1" applyBorder="1"/>
    <xf numFmtId="0" fontId="0" fillId="85" borderId="313" xfId="0" applyFill="1" applyBorder="1" applyAlignment="1">
      <alignment vertical="center"/>
    </xf>
    <xf numFmtId="0" fontId="100" fillId="0" borderId="313" xfId="134" applyNumberFormat="1" applyFont="1" applyFill="1" applyBorder="1" applyAlignment="1">
      <alignment horizontal="center" vertical="center" wrapText="1"/>
    </xf>
    <xf numFmtId="0" fontId="99" fillId="85" borderId="314" xfId="0" applyFont="1" applyFill="1" applyBorder="1" applyAlignment="1">
      <alignment vertical="center"/>
    </xf>
    <xf numFmtId="0" fontId="22" fillId="0" borderId="314" xfId="0" applyFont="1" applyBorder="1"/>
    <xf numFmtId="0" fontId="21" fillId="0" borderId="313" xfId="0" applyFont="1" applyBorder="1"/>
    <xf numFmtId="0" fontId="22" fillId="0" borderId="313" xfId="0" applyFont="1" applyBorder="1" applyAlignment="1">
      <alignment horizontal="center" vertical="center" wrapText="1"/>
    </xf>
    <xf numFmtId="0" fontId="22" fillId="86" borderId="314" xfId="0" applyFont="1" applyFill="1" applyBorder="1"/>
    <xf numFmtId="0" fontId="52" fillId="0" borderId="314" xfId="3" applyFont="1" applyBorder="1" applyAlignment="1">
      <alignment horizontal="center" vertical="center"/>
    </xf>
    <xf numFmtId="0" fontId="52" fillId="0" borderId="314" xfId="3" quotePrefix="1" applyFont="1" applyBorder="1" applyAlignment="1">
      <alignment horizontal="center" vertical="center"/>
    </xf>
    <xf numFmtId="0" fontId="51" fillId="0" borderId="314" xfId="3" applyFont="1" applyBorder="1" applyAlignment="1">
      <alignment wrapText="1"/>
    </xf>
    <xf numFmtId="6" fontId="53" fillId="0" borderId="314" xfId="3" applyNumberFormat="1" applyFont="1" applyBorder="1"/>
    <xf numFmtId="0" fontId="51" fillId="23" borderId="314" xfId="3" applyFont="1" applyFill="1" applyBorder="1"/>
    <xf numFmtId="44" fontId="52" fillId="23" borderId="314" xfId="789" applyFont="1" applyFill="1" applyBorder="1" applyAlignment="1"/>
    <xf numFmtId="44" fontId="52" fillId="23" borderId="314" xfId="789" applyFont="1" applyFill="1" applyBorder="1"/>
    <xf numFmtId="0" fontId="51" fillId="49" borderId="314" xfId="3" applyFont="1" applyFill="1" applyBorder="1"/>
    <xf numFmtId="172" fontId="53" fillId="50" borderId="314" xfId="3" applyNumberFormat="1" applyFont="1" applyFill="1" applyBorder="1"/>
    <xf numFmtId="172" fontId="53" fillId="23" borderId="314" xfId="3" applyNumberFormat="1" applyFont="1" applyFill="1" applyBorder="1"/>
    <xf numFmtId="0" fontId="26" fillId="0" borderId="288" xfId="0" applyFont="1" applyBorder="1"/>
    <xf numFmtId="169" fontId="99" fillId="0" borderId="288" xfId="0" applyNumberFormat="1" applyFont="1" applyBorder="1" applyAlignment="1">
      <alignment horizontal="center" vertical="center" wrapText="1"/>
    </xf>
    <xf numFmtId="6" fontId="25" fillId="0" borderId="288" xfId="0" applyNumberFormat="1" applyFont="1" applyBorder="1"/>
    <xf numFmtId="0" fontId="99" fillId="85" borderId="288" xfId="0" applyFont="1" applyFill="1" applyBorder="1" applyAlignment="1">
      <alignment vertical="center"/>
    </xf>
    <xf numFmtId="172" fontId="53" fillId="50" borderId="288" xfId="3" applyNumberFormat="1" applyFont="1" applyFill="1" applyBorder="1"/>
    <xf numFmtId="0" fontId="52" fillId="0" borderId="288" xfId="3" applyFont="1" applyBorder="1"/>
    <xf numFmtId="0" fontId="53" fillId="0" borderId="288" xfId="3" applyFont="1" applyBorder="1"/>
    <xf numFmtId="0" fontId="252" fillId="0" borderId="307" xfId="0" applyFont="1" applyBorder="1" applyAlignment="1">
      <alignment horizontal="center" vertical="center" wrapText="1"/>
    </xf>
    <xf numFmtId="0" fontId="253" fillId="0" borderId="307" xfId="0" applyFont="1" applyBorder="1" applyAlignment="1">
      <alignment horizontal="center" vertical="center" wrapText="1"/>
    </xf>
    <xf numFmtId="0" fontId="252" fillId="0" borderId="300" xfId="0" applyFont="1" applyBorder="1" applyAlignment="1">
      <alignment vertical="center"/>
    </xf>
    <xf numFmtId="0" fontId="252" fillId="0" borderId="300" xfId="0" applyFont="1" applyBorder="1" applyAlignment="1">
      <alignment horizontal="center" vertical="center" wrapText="1"/>
    </xf>
    <xf numFmtId="176" fontId="253" fillId="0" borderId="300" xfId="0" applyNumberFormat="1" applyFont="1" applyBorder="1" applyAlignment="1">
      <alignment horizontal="center" vertical="center"/>
    </xf>
    <xf numFmtId="3" fontId="253" fillId="0" borderId="300" xfId="134" applyNumberFormat="1" applyFont="1" applyBorder="1" applyAlignment="1">
      <alignment horizontal="center" vertical="center" wrapText="1"/>
    </xf>
    <xf numFmtId="174" fontId="253" fillId="0" borderId="300" xfId="0" applyNumberFormat="1" applyFont="1" applyBorder="1" applyAlignment="1">
      <alignment horizontal="center" vertical="center" wrapText="1"/>
    </xf>
    <xf numFmtId="6" fontId="88" fillId="0" borderId="244" xfId="0" applyNumberFormat="1" applyFont="1" applyBorder="1"/>
    <xf numFmtId="6" fontId="254" fillId="0" borderId="0" xfId="0" applyNumberFormat="1" applyFont="1"/>
    <xf numFmtId="172" fontId="254" fillId="0" borderId="312" xfId="135" applyNumberFormat="1" applyFont="1" applyBorder="1"/>
    <xf numFmtId="6" fontId="254" fillId="0" borderId="244" xfId="0" applyNumberFormat="1" applyFont="1" applyBorder="1"/>
    <xf numFmtId="172" fontId="254" fillId="0" borderId="244" xfId="135" applyNumberFormat="1" applyFont="1" applyBorder="1"/>
    <xf numFmtId="6" fontId="254" fillId="0" borderId="9" xfId="0" applyNumberFormat="1" applyFont="1" applyBorder="1"/>
    <xf numFmtId="172" fontId="53" fillId="0" borderId="288" xfId="135" applyNumberFormat="1" applyFont="1" applyBorder="1"/>
    <xf numFmtId="172" fontId="53" fillId="0" borderId="309" xfId="135" applyNumberFormat="1" applyFont="1" applyBorder="1"/>
    <xf numFmtId="172" fontId="53" fillId="0" borderId="0" xfId="135" applyNumberFormat="1" applyFont="1" applyFill="1" applyBorder="1"/>
    <xf numFmtId="172" fontId="247" fillId="0" borderId="244" xfId="3" applyNumberFormat="1" applyFont="1" applyBorder="1"/>
    <xf numFmtId="172" fontId="53" fillId="0" borderId="5" xfId="135" applyNumberFormat="1" applyFont="1" applyFill="1" applyBorder="1"/>
    <xf numFmtId="0" fontId="53" fillId="0" borderId="307" xfId="0" applyFont="1" applyBorder="1" applyAlignment="1">
      <alignment horizontal="center" vertical="center"/>
    </xf>
    <xf numFmtId="3" fontId="53" fillId="0" borderId="307" xfId="2535" applyNumberFormat="1" applyFont="1" applyFill="1" applyBorder="1" applyAlignment="1">
      <alignment horizontal="center"/>
    </xf>
    <xf numFmtId="0" fontId="252" fillId="0" borderId="325" xfId="0" applyFont="1" applyBorder="1" applyAlignment="1">
      <alignment horizontal="center" vertical="center" wrapText="1"/>
    </xf>
    <xf numFmtId="0" fontId="251" fillId="0" borderId="307" xfId="0" applyFont="1" applyBorder="1" applyAlignment="1">
      <alignment horizontal="center" vertical="center"/>
    </xf>
    <xf numFmtId="3" fontId="53" fillId="0" borderId="307" xfId="2535" applyNumberFormat="1" applyFont="1" applyFill="1" applyBorder="1" applyAlignment="1">
      <alignment horizontal="center" vertical="center"/>
    </xf>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34"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2" fillId="0" borderId="314" xfId="0" applyFont="1" applyBorder="1" applyAlignment="1">
      <alignment horizontal="center"/>
    </xf>
    <xf numFmtId="0" fontId="22" fillId="0" borderId="308" xfId="0" applyFont="1" applyBorder="1" applyAlignment="1">
      <alignment horizontal="center"/>
    </xf>
    <xf numFmtId="0" fontId="22" fillId="0" borderId="313" xfId="0" applyFont="1" applyBorder="1" applyAlignment="1">
      <alignment horizontal="center"/>
    </xf>
    <xf numFmtId="0" fontId="212" fillId="0" borderId="0" xfId="0" applyFont="1" applyAlignment="1">
      <alignment horizontal="left" wrapText="1" shrinkToFit="1"/>
    </xf>
    <xf numFmtId="0" fontId="212"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11" xfId="0" applyFont="1" applyBorder="1" applyAlignment="1">
      <alignment horizontal="center" vertical="center"/>
    </xf>
    <xf numFmtId="0" fontId="22" fillId="0" borderId="9" xfId="0" applyFont="1" applyBorder="1" applyAlignment="1">
      <alignment horizontal="center" vertical="center"/>
    </xf>
    <xf numFmtId="0" fontId="21" fillId="0" borderId="310" xfId="0" applyFont="1" applyBorder="1" applyAlignment="1">
      <alignment vertical="top" wrapText="1"/>
    </xf>
    <xf numFmtId="0" fontId="22" fillId="0" borderId="307" xfId="0" applyFont="1" applyBorder="1" applyAlignment="1">
      <alignment horizontal="center"/>
    </xf>
    <xf numFmtId="0" fontId="22" fillId="0" borderId="311"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11" xfId="4385" applyFont="1" applyBorder="1" applyAlignment="1">
      <alignment horizontal="left" vertical="center" wrapText="1"/>
    </xf>
    <xf numFmtId="0" fontId="21" fillId="0" borderId="244"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11" xfId="4385" applyFont="1" applyBorder="1" applyAlignment="1">
      <alignment horizontal="center" vertical="center" wrapText="1"/>
    </xf>
    <xf numFmtId="0" fontId="21" fillId="0" borderId="9" xfId="4385" applyFont="1" applyBorder="1" applyAlignment="1">
      <alignment horizontal="center" vertical="center" wrapText="1"/>
    </xf>
    <xf numFmtId="0" fontId="233"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1" fillId="0" borderId="0" xfId="0" applyFont="1" applyAlignment="1">
      <alignment horizontal="left" vertical="top" wrapText="1"/>
    </xf>
    <xf numFmtId="0" fontId="22" fillId="0" borderId="311" xfId="0" applyFont="1" applyBorder="1" applyAlignment="1">
      <alignment horizontal="left" vertical="center"/>
    </xf>
    <xf numFmtId="0" fontId="22" fillId="0" borderId="9" xfId="0" applyFont="1" applyBorder="1" applyAlignment="1">
      <alignment horizontal="left" vertical="center"/>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16" fillId="0" borderId="0" xfId="0" applyFont="1"/>
    <xf numFmtId="0" fontId="216" fillId="0" borderId="0" xfId="0" applyFont="1" applyAlignment="1">
      <alignment wrapText="1"/>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51" fillId="23" borderId="314" xfId="3" quotePrefix="1" applyFont="1" applyFill="1" applyBorder="1" applyAlignment="1">
      <alignment horizontal="center"/>
    </xf>
    <xf numFmtId="0" fontId="51" fillId="23" borderId="308" xfId="3" quotePrefix="1" applyFont="1" applyFill="1" applyBorder="1" applyAlignment="1">
      <alignment horizontal="center"/>
    </xf>
    <xf numFmtId="0" fontId="51" fillId="23" borderId="313" xfId="3" quotePrefix="1" applyFont="1" applyFill="1" applyBorder="1" applyAlignment="1">
      <alignment horizontal="center"/>
    </xf>
    <xf numFmtId="0" fontId="52" fillId="0" borderId="288"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11"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288" xfId="3" applyNumberFormat="1" applyFont="1" applyBorder="1" applyAlignment="1">
      <alignment horizontal="center" vertical="center"/>
    </xf>
    <xf numFmtId="172" fontId="53" fillId="0" borderId="312" xfId="3" applyNumberFormat="1" applyFont="1" applyBorder="1" applyAlignment="1">
      <alignment horizontal="center" vertical="center"/>
    </xf>
    <xf numFmtId="172" fontId="53" fillId="0" borderId="244" xfId="3" applyNumberFormat="1" applyFont="1" applyBorder="1" applyAlignment="1">
      <alignment horizontal="center" vertical="center"/>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R2012-14_PGE_DR-Reporting-Template_1-of-2_with-PGE-A-factors.xls?158D71B1" TargetMode="External"/><Relationship Id="rId1" Type="http://schemas.openxmlformats.org/officeDocument/2006/relationships/externalLinkPath" Target="file:///\\158D71B1\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Brattle_L%20Fix_%20Enrollment%20Fcst%20portfolio%201-in-2%20All_8July09.xls?158D71B1" TargetMode="External"/><Relationship Id="rId1" Type="http://schemas.openxmlformats.org/officeDocument/2006/relationships/externalLinkPath" Target="file:///\\158D71B1\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 Id="rId1" Type="http://schemas.openxmlformats.org/officeDocument/2006/relationships/externalLinkPath" Target="/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7802.8319999999994</v>
          </cell>
          <cell r="E20">
            <v>19497.059999999998</v>
          </cell>
          <cell r="F20">
            <v>20070.724000000002</v>
          </cell>
          <cell r="G20">
            <v>30668.436000000002</v>
          </cell>
          <cell r="H20">
            <v>19562.059999999998</v>
          </cell>
          <cell r="I20">
            <v>17301.304000000004</v>
          </cell>
          <cell r="J20">
            <v>20073.895999999997</v>
          </cell>
          <cell r="K20">
            <v>14767.136</v>
          </cell>
          <cell r="L20">
            <v>27142.624</v>
          </cell>
          <cell r="M20">
            <v>13312.063999999998</v>
          </cell>
          <cell r="N20">
            <v>-2925.04</v>
          </cell>
          <cell r="O20">
            <v>0</v>
          </cell>
          <cell r="P20">
            <v>187273.09599999999</v>
          </cell>
          <cell r="Q20">
            <v>277313.96399999998</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11704.247999999998</v>
          </cell>
          <cell r="E22">
            <v>29245.589999999993</v>
          </cell>
          <cell r="F22">
            <v>30106.085999999999</v>
          </cell>
          <cell r="G22">
            <v>46002.654000000002</v>
          </cell>
          <cell r="H22">
            <v>29343.089999999997</v>
          </cell>
          <cell r="I22">
            <v>25951.955999999998</v>
          </cell>
          <cell r="J22">
            <v>30110.843999999997</v>
          </cell>
          <cell r="K22">
            <v>22150.703999999998</v>
          </cell>
          <cell r="L22">
            <v>40713.935999999994</v>
          </cell>
          <cell r="M22">
            <v>19968.095999999998</v>
          </cell>
          <cell r="N22">
            <v>-4387.5599999999995</v>
          </cell>
          <cell r="O22">
            <v>0</v>
          </cell>
          <cell r="P22">
            <v>280909.64400000003</v>
          </cell>
          <cell r="Q22">
            <v>415970.946</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64648.260000000009</v>
          </cell>
          <cell r="E25">
            <v>31791.719999999998</v>
          </cell>
          <cell r="F25">
            <v>17803.719999999998</v>
          </cell>
          <cell r="G25">
            <v>48415.95</v>
          </cell>
          <cell r="H25">
            <v>55005.689999999995</v>
          </cell>
          <cell r="I25">
            <v>164550.92000000001</v>
          </cell>
          <cell r="J25">
            <v>197514.58</v>
          </cell>
          <cell r="K25">
            <v>168628.86</v>
          </cell>
          <cell r="L25">
            <v>179216.44</v>
          </cell>
          <cell r="M25">
            <v>101469.86</v>
          </cell>
          <cell r="N25">
            <v>-3061.8399999999997</v>
          </cell>
          <cell r="O25">
            <v>0</v>
          </cell>
          <cell r="P25">
            <v>1025984.1599999999</v>
          </cell>
          <cell r="Q25">
            <v>1554643.12</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52336.880000000005</v>
          </cell>
          <cell r="E27">
            <v>25812.879999999997</v>
          </cell>
          <cell r="F27">
            <v>11429.38</v>
          </cell>
          <cell r="G27">
            <v>30578.789999999997</v>
          </cell>
          <cell r="H27">
            <v>56637.67</v>
          </cell>
          <cell r="I27">
            <v>161017.53</v>
          </cell>
          <cell r="J27">
            <v>190910.47</v>
          </cell>
          <cell r="K27">
            <v>170999.94999999998</v>
          </cell>
          <cell r="L27">
            <v>169573.14</v>
          </cell>
          <cell r="M27">
            <v>99740.800000000003</v>
          </cell>
          <cell r="N27">
            <v>-2917.2</v>
          </cell>
          <cell r="O27">
            <v>0</v>
          </cell>
          <cell r="P27">
            <v>966120.29</v>
          </cell>
          <cell r="Q27">
            <v>1325785.6000000001</v>
          </cell>
          <cell r="R27"/>
          <cell r="S27"/>
        </row>
        <row r="28">
          <cell r="B28" t="str">
            <v xml:space="preserve">Labor </v>
          </cell>
          <cell r="C28">
            <v>168993.65000000002</v>
          </cell>
          <cell r="D28">
            <v>12311.380000000001</v>
          </cell>
          <cell r="E28">
            <v>5978.8399999999992</v>
          </cell>
          <cell r="F28">
            <v>6374.3399999999992</v>
          </cell>
          <cell r="G28">
            <v>17837.16</v>
          </cell>
          <cell r="H28">
            <v>-1631.9800000000005</v>
          </cell>
          <cell r="I28">
            <v>3533.3900000000003</v>
          </cell>
          <cell r="J28">
            <v>6604.11</v>
          </cell>
          <cell r="K28">
            <v>-2371.0899999999997</v>
          </cell>
          <cell r="L28">
            <v>9643.3000000000011</v>
          </cell>
          <cell r="M28">
            <v>1729.0600000000002</v>
          </cell>
          <cell r="N28">
            <v>-144.63999999999999</v>
          </cell>
          <cell r="O28">
            <v>0</v>
          </cell>
          <cell r="P28">
            <v>59863.87</v>
          </cell>
          <cell r="Q28">
            <v>228857.52000000002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84155.340000000011</v>
          </cell>
          <cell r="E43">
            <v>80534.37</v>
          </cell>
          <cell r="F43">
            <v>67980.53</v>
          </cell>
          <cell r="G43">
            <v>125087.03999999999</v>
          </cell>
          <cell r="H43">
            <v>103910.84</v>
          </cell>
          <cell r="I43">
            <v>207804.18000000002</v>
          </cell>
          <cell r="J43">
            <v>247699.31999999998</v>
          </cell>
          <cell r="K43">
            <v>205546.69999999998</v>
          </cell>
          <cell r="L43">
            <v>247073</v>
          </cell>
          <cell r="M43">
            <v>134750.01999999999</v>
          </cell>
          <cell r="N43">
            <v>-10374.439999999999</v>
          </cell>
          <cell r="O43">
            <v>0</v>
          </cell>
          <cell r="P43">
            <v>1494166.9</v>
          </cell>
          <cell r="Q43">
            <v>2247928.0300000003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53441.880000000005</v>
          </cell>
          <cell r="E47">
            <v>26697.639999999996</v>
          </cell>
          <cell r="F47">
            <v>30589.379999999997</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cell r="R47"/>
          <cell r="S47"/>
        </row>
        <row r="48">
          <cell r="B48" t="str">
            <v>Labor</v>
          </cell>
          <cell r="C48">
            <v>386126.15</v>
          </cell>
          <cell r="D48">
            <v>30713.46</v>
          </cell>
          <cell r="E48">
            <v>53836.729999999989</v>
          </cell>
          <cell r="F48">
            <v>37391.149999999994</v>
          </cell>
          <cell r="G48">
            <v>74679.37</v>
          </cell>
          <cell r="H48">
            <v>31049.54</v>
          </cell>
          <cell r="I48">
            <v>26135</v>
          </cell>
          <cell r="J48">
            <v>49310.38</v>
          </cell>
          <cell r="K48">
            <v>28120.649999999998</v>
          </cell>
          <cell r="L48">
            <v>52932.11</v>
          </cell>
          <cell r="M48">
            <v>28040.739999999998</v>
          </cell>
          <cell r="N48">
            <v>1978.0700000000002</v>
          </cell>
          <cell r="O48">
            <v>0</v>
          </cell>
          <cell r="P48">
            <v>414187.19999999995</v>
          </cell>
          <cell r="Q48">
            <v>800313.35</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201.67000000000002</v>
          </cell>
          <cell r="Q50">
            <v>7171.42</v>
          </cell>
          <cell r="R50"/>
          <cell r="S50"/>
        </row>
        <row r="51">
          <cell r="B51" t="str">
            <v xml:space="preserve">III. TOTAL UTILITY MARKETING BY ITEMIZED COST </v>
          </cell>
          <cell r="C51">
            <v>753761.13</v>
          </cell>
          <cell r="D51">
            <v>84155.34</v>
          </cell>
          <cell r="E51">
            <v>80534.369999999981</v>
          </cell>
          <cell r="F51">
            <v>67980.53</v>
          </cell>
          <cell r="G51">
            <v>125087.03999999999</v>
          </cell>
          <cell r="H51">
            <v>103910.84000000001</v>
          </cell>
          <cell r="I51">
            <v>207804.18</v>
          </cell>
          <cell r="J51">
            <v>247699.32</v>
          </cell>
          <cell r="K51">
            <v>205546.69999999998</v>
          </cell>
          <cell r="L51">
            <v>247073</v>
          </cell>
          <cell r="M51">
            <v>134750.01999999999</v>
          </cell>
          <cell r="N51">
            <v>-10374.44</v>
          </cell>
          <cell r="O51">
            <v>0</v>
          </cell>
          <cell r="P51">
            <v>1494166.9</v>
          </cell>
          <cell r="Q51">
            <v>2247928.0299999998</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2926.0619999999994</v>
          </cell>
          <cell r="E54">
            <v>7311.3974999999982</v>
          </cell>
          <cell r="F54">
            <v>7526.5214999999998</v>
          </cell>
          <cell r="G54">
            <v>11500.663500000001</v>
          </cell>
          <cell r="H54">
            <v>7335.7724999999991</v>
          </cell>
          <cell r="I54">
            <v>6487.9889999999996</v>
          </cell>
          <cell r="J54">
            <v>7527.7109999999993</v>
          </cell>
          <cell r="K54">
            <v>5537.6759999999995</v>
          </cell>
          <cell r="L54">
            <v>10178.483999999999</v>
          </cell>
          <cell r="M54">
            <v>4992.0239999999994</v>
          </cell>
          <cell r="N54">
            <v>-1096.8899999999999</v>
          </cell>
          <cell r="O54">
            <v>0</v>
          </cell>
          <cell r="P54">
            <v>70227.411000000007</v>
          </cell>
          <cell r="Q54">
            <v>103992.7365</v>
          </cell>
          <cell r="R54"/>
          <cell r="S54"/>
        </row>
        <row r="55">
          <cell r="B55" t="str">
            <v>Large Commercial and Industrial</v>
          </cell>
          <cell r="C55">
            <v>191336.84450000001</v>
          </cell>
          <cell r="D55">
            <v>16581.017999999996</v>
          </cell>
          <cell r="E55">
            <v>41431.252499999995</v>
          </cell>
          <cell r="F55">
            <v>42650.288499999995</v>
          </cell>
          <cell r="G55">
            <v>65170.426500000001</v>
          </cell>
          <cell r="H55">
            <v>41569.377499999995</v>
          </cell>
          <cell r="I55">
            <v>36765.271000000001</v>
          </cell>
          <cell r="J55">
            <v>42657.029000000002</v>
          </cell>
          <cell r="K55">
            <v>31380.164000000001</v>
          </cell>
          <cell r="L55">
            <v>57678.076000000001</v>
          </cell>
          <cell r="M55">
            <v>28288.135999999995</v>
          </cell>
          <cell r="N55">
            <v>-6215.71</v>
          </cell>
          <cell r="O55">
            <v>0</v>
          </cell>
          <cell r="P55">
            <v>397955.32899999997</v>
          </cell>
          <cell r="Q55">
            <v>589292.17350000003</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64648.260000000009</v>
          </cell>
          <cell r="E57">
            <v>31791.719999999998</v>
          </cell>
          <cell r="F57">
            <v>17804.719999999998</v>
          </cell>
          <cell r="G57">
            <v>48415.95</v>
          </cell>
          <cell r="H57">
            <v>55005.689999999995</v>
          </cell>
          <cell r="I57">
            <v>164550.92000000001</v>
          </cell>
          <cell r="J57">
            <v>197514.58</v>
          </cell>
          <cell r="K57">
            <v>168628.86</v>
          </cell>
          <cell r="L57">
            <v>179216.44</v>
          </cell>
          <cell r="M57">
            <v>101469.86</v>
          </cell>
          <cell r="N57">
            <v>-3061.8399999999997</v>
          </cell>
          <cell r="O57">
            <v>0</v>
          </cell>
          <cell r="P57">
            <v>1025985.1599999999</v>
          </cell>
          <cell r="Q57">
            <v>1554644.12</v>
          </cell>
          <cell r="R57"/>
          <cell r="S57"/>
        </row>
        <row r="58">
          <cell r="B58" t="str">
            <v>IV. TOTAL UTILITY MARKETING BY CUSTOMER SEGMENT</v>
          </cell>
          <cell r="C58">
            <v>753761.13000000012</v>
          </cell>
          <cell r="D58">
            <v>84155.34</v>
          </cell>
          <cell r="E58">
            <v>80534.37</v>
          </cell>
          <cell r="F58">
            <v>67981.53</v>
          </cell>
          <cell r="G58">
            <v>125087.03999999999</v>
          </cell>
          <cell r="H58">
            <v>103910.84</v>
          </cell>
          <cell r="I58">
            <v>207804.18000000002</v>
          </cell>
          <cell r="J58">
            <v>247699.32</v>
          </cell>
          <cell r="K58">
            <v>205546.69999999998</v>
          </cell>
          <cell r="L58">
            <v>247073</v>
          </cell>
          <cell r="M58">
            <v>134750.01999999999</v>
          </cell>
          <cell r="N58">
            <v>-10374.44</v>
          </cell>
          <cell r="O58">
            <v>0</v>
          </cell>
          <cell r="P58">
            <v>1494167.9</v>
          </cell>
          <cell r="Q58">
            <v>2247929.0300000003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-4382.1000000000058</v>
          </cell>
          <cell r="O63">
            <v>0</v>
          </cell>
        </row>
        <row r="65">
          <cell r="G65">
            <v>0</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 xml:space="preserve">PROGRAMS, RATES &amp; ACTIVITES WHICH DO NOT REQUIRE ITEMIZED ACCOUNTING </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 xml:space="preserve">Demand Bidding Program </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 xml:space="preserve">Enabling Technologies (e.g., AutoDR, TI) </v>
          </cell>
          <cell r="C20">
            <v>90040.868000000002</v>
          </cell>
          <cell r="D20">
            <v>31302.024000000001</v>
          </cell>
          <cell r="E20">
            <v>15437.348000000002</v>
          </cell>
          <cell r="F20">
            <v>35561.392000000007</v>
          </cell>
          <cell r="G20">
            <v>-6164.9080000000004</v>
          </cell>
          <cell r="H20">
            <v>0</v>
          </cell>
          <cell r="I20">
            <v>0</v>
          </cell>
          <cell r="J20">
            <v>0</v>
          </cell>
          <cell r="K20">
            <v>0</v>
          </cell>
          <cell r="L20">
            <v>0</v>
          </cell>
          <cell r="M20">
            <v>0</v>
          </cell>
          <cell r="N20">
            <v>0</v>
          </cell>
          <cell r="O20">
            <v>0</v>
          </cell>
          <cell r="P20">
            <v>76135.856000000014</v>
          </cell>
          <cell r="Q20">
            <v>166176.72400000002</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46953.035999999993</v>
          </cell>
          <cell r="E22">
            <v>23156.022000000004</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 xml:space="preserve">PROGRAMS &amp; RATES WHICH REQUIRE ITEMIZED ACCOUNTING   </v>
          </cell>
        </row>
        <row r="25">
          <cell r="B25" t="str">
            <v>SmartAC</v>
          </cell>
          <cell r="C25">
            <v>528658.96000000008</v>
          </cell>
          <cell r="D25">
            <v>1459.8399999999997</v>
          </cell>
          <cell r="E25">
            <v>4052.9700000000012</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359665.30999999994</v>
          </cell>
          <cell r="D27">
            <v>974.7299999999999</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401236.17999999993</v>
          </cell>
        </row>
        <row r="28">
          <cell r="B28" t="str">
            <v xml:space="preserve">Labor </v>
          </cell>
          <cell r="C28">
            <v>168993.65000000002</v>
          </cell>
          <cell r="D28">
            <v>485.10999999999979</v>
          </cell>
          <cell r="E28">
            <v>-4561.3099999999995</v>
          </cell>
          <cell r="F28">
            <v>3714.39</v>
          </cell>
          <cell r="G28">
            <v>0</v>
          </cell>
          <cell r="H28">
            <v>0</v>
          </cell>
          <cell r="I28">
            <v>0</v>
          </cell>
          <cell r="J28">
            <v>0</v>
          </cell>
          <cell r="K28">
            <v>0</v>
          </cell>
          <cell r="L28">
            <v>0</v>
          </cell>
          <cell r="M28">
            <v>0</v>
          </cell>
          <cell r="N28">
            <v>0</v>
          </cell>
          <cell r="O28">
            <v>0</v>
          </cell>
          <cell r="P28">
            <v>-361.80999999999995</v>
          </cell>
          <cell r="Q28">
            <v>168631.84000000003</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 xml:space="preserve">Critical Peak Pricing &lt; 200kW </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753761.13000000012</v>
          </cell>
          <cell r="D43">
            <v>79714.899999999994</v>
          </cell>
          <cell r="E43">
            <v>46699.310000000012</v>
          </cell>
          <cell r="F43">
            <v>129601.34000000001</v>
          </cell>
          <cell r="G43">
            <v>-20413.88</v>
          </cell>
          <cell r="H43">
            <v>0</v>
          </cell>
          <cell r="I43">
            <v>0</v>
          </cell>
          <cell r="J43">
            <v>0</v>
          </cell>
          <cell r="K43">
            <v>0</v>
          </cell>
          <cell r="L43">
            <v>0</v>
          </cell>
          <cell r="M43">
            <v>0</v>
          </cell>
          <cell r="N43">
            <v>0</v>
          </cell>
          <cell r="O43">
            <v>0</v>
          </cell>
          <cell r="P43">
            <v>231548.7</v>
          </cell>
          <cell r="Q43">
            <v>985309.83000000007</v>
          </cell>
          <cell r="R43">
            <v>2650000</v>
          </cell>
          <cell r="S43">
            <v>13570000</v>
          </cell>
        </row>
        <row r="45">
          <cell r="B45" t="str">
            <v xml:space="preserve">III. UTILITY MARKETING BY ITEMIZED COST </v>
          </cell>
        </row>
        <row r="46">
          <cell r="B46" t="str">
            <v>Customer Research</v>
          </cell>
          <cell r="P46">
            <v>0</v>
          </cell>
          <cell r="Q46">
            <v>0</v>
          </cell>
        </row>
        <row r="47">
          <cell r="B47" t="str">
            <v>Collateral- Development, Printing, Distribution etc. (all non-labor costs)</v>
          </cell>
          <cell r="C47">
            <v>360665.23</v>
          </cell>
          <cell r="D47">
            <v>43393.020000000004</v>
          </cell>
          <cell r="E47">
            <v>21714.77</v>
          </cell>
          <cell r="F47">
            <v>69424.05</v>
          </cell>
          <cell r="G47">
            <v>-24704.52</v>
          </cell>
          <cell r="H47">
            <v>0</v>
          </cell>
          <cell r="I47">
            <v>0</v>
          </cell>
          <cell r="J47">
            <v>0</v>
          </cell>
          <cell r="K47">
            <v>0</v>
          </cell>
          <cell r="L47">
            <v>0</v>
          </cell>
          <cell r="M47">
            <v>0</v>
          </cell>
          <cell r="N47">
            <v>0</v>
          </cell>
          <cell r="O47">
            <v>0</v>
          </cell>
          <cell r="P47">
            <v>109827.32000000002</v>
          </cell>
          <cell r="Q47">
            <v>470492.55</v>
          </cell>
        </row>
        <row r="48">
          <cell r="B48" t="str">
            <v>Labor</v>
          </cell>
          <cell r="C48">
            <v>386126.15</v>
          </cell>
          <cell r="D48">
            <v>36321.879999999997</v>
          </cell>
          <cell r="E48">
            <v>20931.570000000007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 xml:space="preserve">III. TOTAL UTILITY MARKETING BY ITEMIZED COST </v>
          </cell>
          <cell r="C51">
            <v>753761.13</v>
          </cell>
          <cell r="D51">
            <v>79714.899999999994</v>
          </cell>
          <cell r="E51">
            <v>42646.340000000011</v>
          </cell>
          <cell r="F51">
            <v>129601.34</v>
          </cell>
          <cell r="G51">
            <v>-20413.88</v>
          </cell>
          <cell r="H51">
            <v>0</v>
          </cell>
          <cell r="I51">
            <v>0</v>
          </cell>
          <cell r="J51">
            <v>0</v>
          </cell>
          <cell r="K51">
            <v>0</v>
          </cell>
          <cell r="L51">
            <v>0</v>
          </cell>
          <cell r="M51">
            <v>0</v>
          </cell>
          <cell r="N51">
            <v>0</v>
          </cell>
          <cell r="O51">
            <v>0</v>
          </cell>
          <cell r="P51">
            <v>231548.7</v>
          </cell>
          <cell r="Q51">
            <v>985309.83000000007</v>
          </cell>
          <cell r="R51">
            <v>2650000</v>
          </cell>
          <cell r="S51">
            <v>13570000</v>
          </cell>
        </row>
        <row r="53">
          <cell r="B53" t="str">
            <v>IV. UTILITY MARKETING BY CUSTOMER SEGMENT</v>
          </cell>
        </row>
        <row r="54">
          <cell r="B54" t="str">
            <v>Agricultural</v>
          </cell>
          <cell r="C54">
            <v>33765.325499999999</v>
          </cell>
          <cell r="D54">
            <v>11738.258999999998</v>
          </cell>
          <cell r="E54">
            <v>5789.0055000000011</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66516.800999999992</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528658.96000000008</v>
          </cell>
          <cell r="D57">
            <v>1459.8399999999997</v>
          </cell>
          <cell r="E57">
            <v>4052.9700000000012</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753761.13000000012</v>
          </cell>
          <cell r="D58">
            <v>79714.899999999994</v>
          </cell>
          <cell r="E58">
            <v>42646.340000000004</v>
          </cell>
          <cell r="F58">
            <v>129602.34</v>
          </cell>
          <cell r="G58">
            <v>-20413.88</v>
          </cell>
          <cell r="H58">
            <v>0</v>
          </cell>
          <cell r="I58">
            <v>0</v>
          </cell>
          <cell r="J58">
            <v>0</v>
          </cell>
          <cell r="K58">
            <v>0</v>
          </cell>
          <cell r="L58">
            <v>0</v>
          </cell>
          <cell r="M58">
            <v>0</v>
          </cell>
          <cell r="N58">
            <v>0</v>
          </cell>
          <cell r="O58">
            <v>0</v>
          </cell>
          <cell r="P58">
            <v>231549.69999999998</v>
          </cell>
          <cell r="Q58">
            <v>985310.83000000007</v>
          </cell>
          <cell r="R58">
            <v>2650000</v>
          </cell>
          <cell r="S58">
            <v>13570000</v>
          </cell>
        </row>
        <row r="59">
          <cell r="B59" t="str">
            <v>Notes:</v>
          </cell>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16" zoomScaleNormal="85" workbookViewId="0">
      <selection activeCell="K38" sqref="K38"/>
    </sheetView>
  </sheetViews>
  <sheetFormatPr defaultColWidth="9.42578125" defaultRowHeight="12.75"/>
  <cols>
    <col min="1" max="10" width="9.42578125" style="9"/>
    <col min="11" max="11" width="33.5703125" style="9" customWidth="1"/>
    <col min="12" max="16384" width="9.42578125" style="9"/>
  </cols>
  <sheetData>
    <row r="1" spans="1:11">
      <c r="A1" s="347"/>
      <c r="B1" s="347"/>
      <c r="C1" s="347"/>
      <c r="D1" s="347"/>
      <c r="E1" s="347"/>
      <c r="F1" s="347"/>
      <c r="G1" s="347"/>
      <c r="H1" s="347"/>
      <c r="I1" s="347"/>
      <c r="J1" s="347"/>
      <c r="K1" s="347"/>
    </row>
    <row r="4" spans="1:11" s="32" customFormat="1" ht="15">
      <c r="A4" s="149"/>
      <c r="B4" s="150"/>
      <c r="C4" s="150"/>
      <c r="D4" s="150"/>
      <c r="E4" s="150"/>
      <c r="F4" s="150"/>
      <c r="G4" s="150"/>
      <c r="H4" s="150"/>
      <c r="I4" s="150"/>
      <c r="J4" s="150"/>
      <c r="K4" s="150"/>
    </row>
    <row r="5" spans="1:11" ht="14.25">
      <c r="A5" s="148"/>
      <c r="B5" s="148"/>
      <c r="C5" s="148"/>
      <c r="D5" s="148"/>
      <c r="E5" s="148"/>
      <c r="F5" s="148"/>
      <c r="G5" s="148"/>
      <c r="H5" s="148"/>
      <c r="I5" s="148"/>
      <c r="J5" s="148"/>
      <c r="K5" s="148"/>
    </row>
    <row r="9" spans="1:11" ht="18">
      <c r="K9" s="30"/>
    </row>
    <row r="18" spans="1:11" ht="18">
      <c r="A18" s="596" t="s">
        <v>0</v>
      </c>
      <c r="B18" s="597"/>
      <c r="C18" s="597"/>
      <c r="D18" s="597"/>
      <c r="E18" s="597"/>
      <c r="F18" s="597"/>
      <c r="G18" s="597"/>
      <c r="H18" s="597"/>
      <c r="I18" s="597"/>
      <c r="J18" s="597"/>
      <c r="K18" s="597"/>
    </row>
    <row r="19" spans="1:11" ht="18">
      <c r="A19" s="596" t="s">
        <v>322</v>
      </c>
      <c r="B19" s="596"/>
      <c r="C19" s="596"/>
      <c r="D19" s="596"/>
      <c r="E19" s="596"/>
      <c r="F19" s="596"/>
      <c r="G19" s="596"/>
      <c r="H19" s="596"/>
      <c r="I19" s="596"/>
      <c r="J19" s="596"/>
      <c r="K19" s="596"/>
    </row>
    <row r="34" spans="1:11">
      <c r="K34" s="9" t="s">
        <v>1</v>
      </c>
    </row>
    <row r="36" spans="1:11" ht="15">
      <c r="K36" s="160">
        <v>45534</v>
      </c>
    </row>
    <row r="37" spans="1:11" ht="15">
      <c r="K37" s="184" t="s">
        <v>335</v>
      </c>
    </row>
    <row r="38" spans="1:11" ht="15">
      <c r="A38" s="10"/>
      <c r="B38" s="10"/>
      <c r="C38" s="10"/>
      <c r="D38" s="10"/>
      <c r="E38" s="10"/>
      <c r="F38" s="10"/>
      <c r="G38" s="10"/>
      <c r="H38" s="10"/>
      <c r="I38" s="10"/>
      <c r="J38" s="10"/>
      <c r="K38" s="493"/>
    </row>
    <row r="39" spans="1:11" ht="15">
      <c r="K39" s="184"/>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6" sqref="A6"/>
    </sheetView>
  </sheetViews>
  <sheetFormatPr defaultColWidth="9.42578125" defaultRowHeight="12.75"/>
  <cols>
    <col min="1" max="10" width="9.42578125" style="9"/>
    <col min="11" max="11" width="33.5703125" style="9" customWidth="1"/>
    <col min="12" max="16384" width="9.42578125" style="9"/>
  </cols>
  <sheetData>
    <row r="1" spans="1:11">
      <c r="A1" s="347"/>
      <c r="B1" s="347"/>
      <c r="C1" s="347"/>
      <c r="D1" s="347"/>
      <c r="E1" s="347"/>
      <c r="F1" s="347"/>
      <c r="G1" s="347"/>
      <c r="H1" s="347"/>
      <c r="I1" s="347"/>
      <c r="J1" s="347"/>
      <c r="K1" s="347"/>
    </row>
    <row r="4" spans="1:11" s="32" customFormat="1" ht="51" customHeight="1">
      <c r="A4" s="599" t="s">
        <v>323</v>
      </c>
      <c r="B4" s="600"/>
      <c r="C4" s="600"/>
      <c r="D4" s="600"/>
      <c r="E4" s="600"/>
      <c r="F4" s="600"/>
      <c r="G4" s="600"/>
      <c r="H4" s="600"/>
      <c r="I4" s="600"/>
      <c r="J4" s="600"/>
      <c r="K4" s="600"/>
    </row>
    <row r="5" spans="1:11" ht="14.25">
      <c r="A5" s="598" t="s">
        <v>2</v>
      </c>
      <c r="B5" s="598"/>
      <c r="C5" s="598"/>
      <c r="D5" s="598"/>
      <c r="E5" s="598"/>
      <c r="F5" s="598"/>
      <c r="G5" s="598"/>
      <c r="H5" s="598"/>
      <c r="I5" s="598"/>
      <c r="J5" s="598"/>
      <c r="K5" s="598"/>
    </row>
    <row r="9" spans="1:11" ht="18">
      <c r="K9" s="30"/>
    </row>
    <row r="32" spans="1:11">
      <c r="A32" s="10"/>
      <c r="B32" s="10"/>
      <c r="C32" s="10"/>
      <c r="D32" s="10"/>
      <c r="E32" s="10"/>
      <c r="F32" s="10"/>
      <c r="G32" s="10"/>
      <c r="H32" s="10"/>
      <c r="I32" s="10"/>
      <c r="J32" s="10"/>
      <c r="K32" s="10"/>
    </row>
    <row r="35" spans="11:11">
      <c r="K35" s="145"/>
    </row>
    <row r="37" spans="11:11">
      <c r="K37" s="33"/>
    </row>
    <row r="38" spans="11:11">
      <c r="K38" s="33"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13_x000D_&amp;1#&amp;"Calibri"&amp;12&amp;K000000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1"/>
  <sheetViews>
    <sheetView view="pageLayout" zoomScale="85" zoomScaleNormal="80" zoomScalePageLayoutView="85" workbookViewId="0">
      <selection activeCell="A44" sqref="A44"/>
    </sheetView>
  </sheetViews>
  <sheetFormatPr defaultColWidth="0" defaultRowHeight="12.75"/>
  <cols>
    <col min="1" max="1" width="50.140625" style="9" customWidth="1"/>
    <col min="2" max="2" width="11" style="77"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855468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3</v>
      </c>
    </row>
    <row r="2" spans="1:36" ht="2.25" customHeight="1"/>
    <row r="3" spans="1:36">
      <c r="A3" s="9" t="s">
        <v>4</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503"/>
      <c r="B6" s="605" t="s">
        <v>5</v>
      </c>
      <c r="C6" s="606"/>
      <c r="D6" s="607"/>
      <c r="E6" s="605" t="s">
        <v>6</v>
      </c>
      <c r="F6" s="606"/>
      <c r="G6" s="607"/>
      <c r="H6" s="605" t="s">
        <v>7</v>
      </c>
      <c r="I6" s="606"/>
      <c r="J6" s="607"/>
      <c r="K6" s="605" t="s">
        <v>8</v>
      </c>
      <c r="L6" s="606"/>
      <c r="M6" s="607"/>
      <c r="N6" s="605" t="s">
        <v>9</v>
      </c>
      <c r="O6" s="606"/>
      <c r="P6" s="607"/>
      <c r="Q6" s="605" t="s">
        <v>10</v>
      </c>
      <c r="R6" s="606"/>
      <c r="S6" s="607"/>
      <c r="T6" s="504"/>
    </row>
    <row r="7" spans="1:36" s="34" customFormat="1" ht="54.75" customHeight="1">
      <c r="A7" s="505" t="s">
        <v>11</v>
      </c>
      <c r="B7" s="506" t="s">
        <v>12</v>
      </c>
      <c r="C7" s="506" t="s">
        <v>13</v>
      </c>
      <c r="D7" s="506" t="s">
        <v>14</v>
      </c>
      <c r="E7" s="506" t="s">
        <v>12</v>
      </c>
      <c r="F7" s="506" t="s">
        <v>13</v>
      </c>
      <c r="G7" s="506" t="s">
        <v>14</v>
      </c>
      <c r="H7" s="506" t="s">
        <v>12</v>
      </c>
      <c r="I7" s="506" t="s">
        <v>13</v>
      </c>
      <c r="J7" s="506" t="s">
        <v>14</v>
      </c>
      <c r="K7" s="506" t="s">
        <v>12</v>
      </c>
      <c r="L7" s="506" t="s">
        <v>13</v>
      </c>
      <c r="M7" s="506" t="s">
        <v>14</v>
      </c>
      <c r="N7" s="506" t="s">
        <v>12</v>
      </c>
      <c r="O7" s="506" t="s">
        <v>13</v>
      </c>
      <c r="P7" s="506" t="s">
        <v>14</v>
      </c>
      <c r="Q7" s="506" t="s">
        <v>12</v>
      </c>
      <c r="R7" s="506" t="s">
        <v>13</v>
      </c>
      <c r="S7" s="506" t="s">
        <v>14</v>
      </c>
      <c r="T7" s="507" t="s">
        <v>15</v>
      </c>
    </row>
    <row r="8" spans="1:36" ht="14.1" customHeight="1">
      <c r="A8" s="348" t="s">
        <v>16</v>
      </c>
      <c r="B8" s="104"/>
      <c r="C8" s="104"/>
      <c r="D8" s="508"/>
      <c r="E8" s="104"/>
      <c r="F8" s="104"/>
      <c r="G8" s="508"/>
      <c r="H8" s="104"/>
      <c r="I8" s="104"/>
      <c r="J8" s="508"/>
      <c r="K8" s="104"/>
      <c r="L8" s="104"/>
      <c r="M8" s="508"/>
      <c r="N8" s="104"/>
      <c r="O8" s="104"/>
      <c r="P8" s="508"/>
      <c r="Q8" s="104"/>
      <c r="R8" s="104"/>
      <c r="S8" s="508" t="s">
        <v>1</v>
      </c>
      <c r="T8" s="508"/>
    </row>
    <row r="9" spans="1:36" ht="15" customHeight="1">
      <c r="A9" s="217" t="s">
        <v>17</v>
      </c>
      <c r="B9" s="349">
        <v>190</v>
      </c>
      <c r="C9" s="63">
        <f>IF(B9="","",IF(VLOOKUP($A9, 'Ex Ante LI &amp; Eligibility Stats'!$A$6:$N$16,C$4,FALSE)="N/A",0,VLOOKUP($A9, 'Ex Ante LI &amp; Eligibility Stats'!$A$6:$N$16,C$4,FALSE)*B9/1000))</f>
        <v>110.5301554</v>
      </c>
      <c r="D9" s="64">
        <f>IF(B9="","",IF(VLOOKUP($A9, 'Ex Post LI &amp; Eligibility Stats'!$A$6:$N$16,D$4,FALSE)="N/A",0,VLOOKUP($A9,'Ex Post LI &amp; Eligibility Stats'!$A$6:$N$16,D$4,FALSE)*B9/1000))</f>
        <v>32.233935046728973</v>
      </c>
      <c r="E9" s="349">
        <v>190</v>
      </c>
      <c r="F9" s="63">
        <f>IF(E9="","",IF(VLOOKUP($A9, 'Ex Ante LI &amp; Eligibility Stats'!$A$6:$N$16,F$4,FALSE)="N/A",0,VLOOKUP($A9, 'Ex Ante LI &amp; Eligibility Stats'!$A$6:$N$16,F$4,FALSE)*E9/1000))</f>
        <v>123.211941</v>
      </c>
      <c r="G9" s="64">
        <f>IF(E9="","",IF(VLOOKUP($A9, 'Ex Post LI &amp; Eligibility Stats'!$A$6:$N$16,G$4,FALSE)="N/A",0,VLOOKUP($A9,'Ex Post LI &amp; Eligibility Stats'!$A$6:$N$16,G$4,FALSE)*E9/1000))</f>
        <v>32.233935046728973</v>
      </c>
      <c r="H9" s="349">
        <v>188</v>
      </c>
      <c r="I9" s="63">
        <f>IF(H9="","",IF(VLOOKUP($A9, 'Ex Ante LI &amp; Eligibility Stats'!$A$6:$N$16,I$4,FALSE)="N/A",0,VLOOKUP($A9, 'Ex Ante LI &amp; Eligibility Stats'!$A$6:$N$16,I$4,FALSE)*H9/1000))</f>
        <v>118.73613760000001</v>
      </c>
      <c r="J9" s="64">
        <f>IF(H9="","",IF(VLOOKUP($A9, 'Ex Post LI &amp; Eligibility Stats'!$A$6:$N$16,J$4,FALSE)="N/A",0,VLOOKUP($A9,'Ex Post LI &amp; Eligibility Stats'!$A$6:$N$16,J$4,FALSE)*H9/1000))</f>
        <v>31.894630467289719</v>
      </c>
      <c r="K9" s="349">
        <v>192</v>
      </c>
      <c r="L9" s="63">
        <f>IF(K9="","",IF(VLOOKUP($A9, 'Ex Ante LI &amp; Eligibility Stats'!$A$6:$N$16,L$4,FALSE)="N/A",0,VLOOKUP($A9, 'Ex Ante LI &amp; Eligibility Stats'!$A$6:$N$16,L$4,FALSE)*K9/1000))</f>
        <v>133.03669248</v>
      </c>
      <c r="M9" s="64">
        <f>IF(K9="","",IF(VLOOKUP($A9, 'Ex Post LI &amp; Eligibility Stats'!$A$6:$N$16,M$4,FALSE)="N/A",0,VLOOKUP($A9,'Ex Post LI &amp; Eligibility Stats'!$A$6:$N$16,M$4,FALSE)*K9/1000))</f>
        <v>32.573239626168224</v>
      </c>
      <c r="N9" s="349">
        <v>192</v>
      </c>
      <c r="O9" s="63">
        <f>IF(N9="","",IF(VLOOKUP($A9, 'Ex Ante LI &amp; Eligibility Stats'!$A$6:$N$16,O$4,FALSE)="N/A",0,VLOOKUP($A9, 'Ex Ante LI &amp; Eligibility Stats'!$A$6:$N$16,O$4,FALSE)*N9/1000))</f>
        <v>150.00940800000004</v>
      </c>
      <c r="P9" s="64">
        <f>IF(N9="","",IF(VLOOKUP($A9, 'Ex Post LI &amp; Eligibility Stats'!$A$6:$N$16,P$4,FALSE)="N/A",0,VLOOKUP($A9,'Ex Post LI &amp; Eligibility Stats'!$A$6:$N$16,P$4,FALSE)*N9/1000))</f>
        <v>32.573239626168224</v>
      </c>
      <c r="Q9" s="350">
        <v>192</v>
      </c>
      <c r="R9" s="63">
        <f>IF(Q9="","",IF(VLOOKUP($A9, 'Ex Ante LI &amp; Eligibility Stats'!$A$6:$N$16,R$4,FALSE)="N/A",0,VLOOKUP($A9, 'Ex Ante LI &amp; Eligibility Stats'!$A$6:$N$16,R$4,FALSE)*Q9/1000))</f>
        <v>150.53730432</v>
      </c>
      <c r="S9" s="64">
        <f>IF(Q9="","",IF(VLOOKUP($A9, 'Ex Post LI &amp; Eligibility Stats'!$A$6:$N$16,S$4,FALSE)="N/A",0,VLOOKUP($A9,'Ex Post LI &amp; Eligibility Stats'!$A$6:$N$16,S$4,FALSE)*Q9/1000))</f>
        <v>32.573239626168224</v>
      </c>
      <c r="T9" s="218">
        <v>10935</v>
      </c>
    </row>
    <row r="10" spans="1:36" ht="13.5" customHeight="1">
      <c r="A10" s="217" t="s">
        <v>18</v>
      </c>
      <c r="B10" s="349">
        <v>16</v>
      </c>
      <c r="C10" s="63">
        <f>IF(B10="","",IF(VLOOKUP($A10, 'Ex Ante LI &amp; Eligibility Stats'!$A$6:$N$16,C$4,FALSE)="N/A",0,VLOOKUP($A10, 'Ex Ante LI &amp; Eligibility Stats'!$A$6:$N$16,C$4,FALSE)*B10/1000))</f>
        <v>0</v>
      </c>
      <c r="D10" s="64">
        <f>IF(B10="","",IF(VLOOKUP($A10, 'Ex Post LI &amp; Eligibility Stats'!$A$6:$N$16,D$4,FALSE)="N/A",0,VLOOKUP($A10,'Ex Post LI &amp; Eligibility Stats'!$A$6:$N$16,D$4,FALSE)*B10/1000))</f>
        <v>0</v>
      </c>
      <c r="E10" s="349">
        <v>16</v>
      </c>
      <c r="F10" s="63">
        <f>IF(E10="","",IF(VLOOKUP($A10, 'Ex Ante LI &amp; Eligibility Stats'!$A$6:$N$16,F$4,FALSE)="N/A",0,VLOOKUP($A10, 'Ex Ante LI &amp; Eligibility Stats'!$A$6:$N$16,F$4,FALSE)*E10/1000))</f>
        <v>0</v>
      </c>
      <c r="G10" s="64">
        <f>IF(E10="","",IF(VLOOKUP($A10, 'Ex Post LI &amp; Eligibility Stats'!$A$6:$N$16,G$4,FALSE)="N/A",0,VLOOKUP($A10,'Ex Post LI &amp; Eligibility Stats'!$A$6:$N$16,G$4,FALSE)*E10/1000))</f>
        <v>0</v>
      </c>
      <c r="H10" s="349">
        <v>16</v>
      </c>
      <c r="I10" s="63">
        <f>IF(H10="","",IF(VLOOKUP($A10, 'Ex Ante LI &amp; Eligibility Stats'!$A$6:$N$16,I$4,FALSE)="N/A",0,VLOOKUP($A10, 'Ex Ante LI &amp; Eligibility Stats'!$A$6:$N$16,I$4,FALSE)*H10/1000))</f>
        <v>0</v>
      </c>
      <c r="J10" s="64">
        <f>IF(H10="","",IF(VLOOKUP($A10, 'Ex Post LI &amp; Eligibility Stats'!$A$6:$N$16,J$4,FALSE)="N/A",0,VLOOKUP($A10,'Ex Post LI &amp; Eligibility Stats'!$A$6:$N$16,J$4,FALSE)*H10/1000))</f>
        <v>0</v>
      </c>
      <c r="K10" s="349">
        <v>14</v>
      </c>
      <c r="L10" s="63">
        <f>IF(K10="","",IF(VLOOKUP($A10, 'Ex Ante LI &amp; Eligibility Stats'!$A$6:$N$16,L$4,FALSE)="N/A",0,VLOOKUP($A10, 'Ex Ante LI &amp; Eligibility Stats'!$A$6:$N$16,L$4,FALSE)*K10/1000))</f>
        <v>0</v>
      </c>
      <c r="M10" s="64">
        <f>IF(K10="","",IF(VLOOKUP($A10, 'Ex Post LI &amp; Eligibility Stats'!$A$6:$N$16,M$4,FALSE)="N/A",0,VLOOKUP($A10,'Ex Post LI &amp; Eligibility Stats'!$A$6:$N$16,M$4,FALSE)*K10/1000))</f>
        <v>0</v>
      </c>
      <c r="N10" s="349">
        <v>14</v>
      </c>
      <c r="O10" s="63">
        <f>IF(N10="","",IF(VLOOKUP($A10, 'Ex Ante LI &amp; Eligibility Stats'!$A$6:$N$16,O$4,FALSE)="N/A",0,VLOOKUP($A10, 'Ex Ante LI &amp; Eligibility Stats'!$A$6:$N$16,O$4,FALSE)*N10/1000))</f>
        <v>0</v>
      </c>
      <c r="P10" s="64">
        <f>IF(N10="","",IF(VLOOKUP($A10, 'Ex Post LI &amp; Eligibility Stats'!$A$6:$N$16,P$4,FALSE)="N/A",0,VLOOKUP($A10,'Ex Post LI &amp; Eligibility Stats'!$A$6:$N$16,P$4,FALSE)*N10/1000))</f>
        <v>0</v>
      </c>
      <c r="Q10" s="77">
        <v>14</v>
      </c>
      <c r="R10" s="63">
        <f>IF(Q10="","",IF(VLOOKUP($A10, 'Ex Ante LI &amp; Eligibility Stats'!$A$6:$N$16,R$4,FALSE)="N/A",0,VLOOKUP($A10, 'Ex Ante LI &amp; Eligibility Stats'!$A$6:$N$16,R$4,FALSE)*Q10/1000))</f>
        <v>0</v>
      </c>
      <c r="S10" s="64">
        <f>IF(Q10="","",IF(VLOOKUP($A10, 'Ex Post LI &amp; Eligibility Stats'!$A$6:$N$16,S$4,FALSE)="N/A",0,VLOOKUP($A10,'Ex Post LI &amp; Eligibility Stats'!$A$6:$N$16,S$4,FALSE)*Q10/1000))</f>
        <v>0</v>
      </c>
      <c r="T10" s="216" t="s">
        <v>19</v>
      </c>
    </row>
    <row r="11" spans="1:36" ht="13.5" customHeight="1">
      <c r="A11" s="217" t="s">
        <v>20</v>
      </c>
      <c r="B11" s="77">
        <v>0</v>
      </c>
      <c r="C11" s="63">
        <f>IF(B11="","",IF(VLOOKUP($A11, 'Ex Ante LI &amp; Eligibility Stats'!$A$6:$N$16,C$4,FALSE)="N/A",0,VLOOKUP($A11, 'Ex Ante LI &amp; Eligibility Stats'!$A$6:$N$16,C$4,FALSE)*B11/1000))</f>
        <v>0</v>
      </c>
      <c r="D11" s="64">
        <f>IF(B11="","",IF(VLOOKUP($A11, 'Ex Post LI &amp; Eligibility Stats'!$A$6:$N$16,D$4,FALSE)="N/A",0,VLOOKUP($A11,'Ex Post LI &amp; Eligibility Stats'!$A$6:$N$16,D$4,FALSE)*B11/1000))</f>
        <v>0</v>
      </c>
      <c r="E11" s="77">
        <v>0</v>
      </c>
      <c r="F11" s="63">
        <f>IF(E11="","",IF(VLOOKUP($A11, 'Ex Ante LI &amp; Eligibility Stats'!$A$6:$N$16,F$4,FALSE)="N/A",0,VLOOKUP($A11, 'Ex Ante LI &amp; Eligibility Stats'!$A$6:$N$16,F$4,FALSE)*E11/1000))</f>
        <v>0</v>
      </c>
      <c r="G11" s="64">
        <f>IF(E11="","",IF(VLOOKUP($A11, 'Ex Post LI &amp; Eligibility Stats'!$A$6:$N$16,G$4,FALSE)="N/A",0,VLOOKUP($A11,'Ex Post LI &amp; Eligibility Stats'!$A$6:$N$16,G$4,FALSE)*E11/1000))</f>
        <v>0</v>
      </c>
      <c r="H11" s="77">
        <v>0</v>
      </c>
      <c r="I11" s="63">
        <f>IF(H11="","",IF(VLOOKUP($A11, 'Ex Ante LI &amp; Eligibility Stats'!$A$6:$N$16,I$4,FALSE)="N/A",0,VLOOKUP($A11, 'Ex Ante LI &amp; Eligibility Stats'!$A$6:$N$16,I$4,FALSE)*H11/1000))</f>
        <v>0</v>
      </c>
      <c r="J11" s="64">
        <f>IF(H11="","",IF(VLOOKUP($A11, 'Ex Post LI &amp; Eligibility Stats'!$A$6:$N$16,J$4,FALSE)="N/A",0,VLOOKUP($A11,'Ex Post LI &amp; Eligibility Stats'!$A$6:$N$16,J$4,FALSE)*H11/1000))</f>
        <v>0</v>
      </c>
      <c r="K11" s="77">
        <v>0</v>
      </c>
      <c r="L11" s="63">
        <f>IF(K11="","",IF(VLOOKUP($A11, 'Ex Ante LI &amp; Eligibility Stats'!$A$6:$N$16,L$4,FALSE)="N/A",0,VLOOKUP($A11, 'Ex Ante LI &amp; Eligibility Stats'!$A$6:$N$16,L$4,FALSE)*K11/1000))</f>
        <v>0</v>
      </c>
      <c r="M11" s="64">
        <f>IF(K11="","",IF(VLOOKUP($A11, 'Ex Post LI &amp; Eligibility Stats'!$A$6:$N$16,M$4,FALSE)="N/A",0,VLOOKUP($A11,'Ex Post LI &amp; Eligibility Stats'!$A$6:$N$16,M$4,FALSE)*K11/1000))</f>
        <v>0</v>
      </c>
      <c r="N11" s="77">
        <v>0</v>
      </c>
      <c r="O11" s="63">
        <f>IF(N11="","",IF(VLOOKUP($A11, 'Ex Ante LI &amp; Eligibility Stats'!$A$6:$N$16,O$4,FALSE)="N/A",0,VLOOKUP($A11, 'Ex Ante LI &amp; Eligibility Stats'!$A$6:$N$16,O$4,FALSE)*N11/1000))</f>
        <v>0</v>
      </c>
      <c r="P11" s="64">
        <f>IF(N11="","",IF(VLOOKUP($A11, 'Ex Post LI &amp; Eligibility Stats'!$A$6:$N$16,P$4,FALSE)="N/A",0,VLOOKUP($A11,'Ex Post LI &amp; Eligibility Stats'!$A$6:$N$16,P$4,FALSE)*N11/1000))</f>
        <v>0</v>
      </c>
      <c r="Q11" s="35">
        <v>0</v>
      </c>
      <c r="R11" s="63">
        <f>IF(Q11="","",IF(VLOOKUP($A11, 'Ex Ante LI &amp; Eligibility Stats'!$A$6:$N$16,R$4,FALSE)="N/A",0,VLOOKUP($A11, 'Ex Ante LI &amp; Eligibility Stats'!$A$6:$N$16,R$4,FALSE)*Q11/1000))</f>
        <v>0</v>
      </c>
      <c r="S11" s="64">
        <f>IF(Q11="","",IF(VLOOKUP($A11, 'Ex Post LI &amp; Eligibility Stats'!$A$6:$N$16,S$4,FALSE)="N/A",0,VLOOKUP($A11,'Ex Post LI &amp; Eligibility Stats'!$A$6:$N$16,S$4,FALSE)*Q11/1000))</f>
        <v>0</v>
      </c>
      <c r="T11" s="216" t="s">
        <v>19</v>
      </c>
    </row>
    <row r="12" spans="1:36" ht="14.85" customHeight="1">
      <c r="A12" s="219" t="s">
        <v>21</v>
      </c>
      <c r="B12" s="349">
        <v>0</v>
      </c>
      <c r="C12" s="63">
        <f>IF(B12="","",IF(VLOOKUP($A12, 'Ex Ante LI &amp; Eligibility Stats'!$A$6:$N$16,C$4,FALSE)="N/A",0,VLOOKUP($A12, 'Ex Ante LI &amp; Eligibility Stats'!$A$6:$N$16,C$4,FALSE)*B12/1000))</f>
        <v>0</v>
      </c>
      <c r="D12" s="64">
        <f>IF(B12="","",IF(VLOOKUP($A12, 'Ex Post LI &amp; Eligibility Stats'!$A$6:$N$16,D$4,FALSE)="N/A",0,VLOOKUP($A12,'Ex Post LI &amp; Eligibility Stats'!$A$6:$N$16,D$4,FALSE)*B12/1000))</f>
        <v>0</v>
      </c>
      <c r="E12" s="349">
        <v>0</v>
      </c>
      <c r="F12" s="63">
        <f>IF(E12="","",IF(VLOOKUP($A12, 'Ex Ante LI &amp; Eligibility Stats'!$A$6:$N$16,F$4,FALSE)="N/A",0,VLOOKUP($A12, 'Ex Ante LI &amp; Eligibility Stats'!$A$6:$N$16,F$4,FALSE)*E12/1000))</f>
        <v>0</v>
      </c>
      <c r="G12" s="64">
        <f>IF(E12="","",IF(VLOOKUP($A12, 'Ex Post LI &amp; Eligibility Stats'!$A$6:$N$16,G$4,FALSE)="N/A",0,VLOOKUP($A12,'Ex Post LI &amp; Eligibility Stats'!$A$6:$N$16,G$4,FALSE)*E12/1000))</f>
        <v>0</v>
      </c>
      <c r="H12" s="349">
        <v>0</v>
      </c>
      <c r="I12" s="63">
        <f>IF(H12="","",IF(VLOOKUP($A12, 'Ex Ante LI &amp; Eligibility Stats'!$A$6:$N$16,I$4,FALSE)="N/A",0,VLOOKUP($A12, 'Ex Ante LI &amp; Eligibility Stats'!$A$6:$N$16,I$4,FALSE)*H12/1000))</f>
        <v>0</v>
      </c>
      <c r="J12" s="64">
        <f>IF(H12="","",IF(VLOOKUP($A12, 'Ex Post LI &amp; Eligibility Stats'!$A$6:$N$16,J$4,FALSE)="N/A",0,VLOOKUP($A12,'Ex Post LI &amp; Eligibility Stats'!$A$6:$N$16,J$4,FALSE)*H12/1000))</f>
        <v>0</v>
      </c>
      <c r="K12" s="349">
        <v>0</v>
      </c>
      <c r="L12" s="63">
        <f>IF(K12="","",IF(VLOOKUP($A12, 'Ex Ante LI &amp; Eligibility Stats'!$A$6:$N$16,L$4,FALSE)="N/A",0,VLOOKUP($A12, 'Ex Ante LI &amp; Eligibility Stats'!$A$6:$N$16,L$4,FALSE)*K12/1000))</f>
        <v>0</v>
      </c>
      <c r="M12" s="64">
        <f>IF(K12="","",IF(VLOOKUP($A12, 'Ex Post LI &amp; Eligibility Stats'!$A$6:$N$16,M$4,FALSE)="N/A",0,VLOOKUP($A12,'Ex Post LI &amp; Eligibility Stats'!$A$6:$N$16,M$4,FALSE)*K12/1000))</f>
        <v>0</v>
      </c>
      <c r="N12" s="349">
        <v>0</v>
      </c>
      <c r="O12" s="63">
        <f>IF(N12="","",IF(VLOOKUP($A12, 'Ex Ante LI &amp; Eligibility Stats'!$A$6:$N$16,O$4,FALSE)="N/A",0,VLOOKUP($A12, 'Ex Ante LI &amp; Eligibility Stats'!$A$6:$N$16,O$4,FALSE)*N12/1000))</f>
        <v>0</v>
      </c>
      <c r="P12" s="64">
        <f>IF(N12="","",IF(VLOOKUP($A12, 'Ex Post LI &amp; Eligibility Stats'!$A$6:$N$16,P$4,FALSE)="N/A",0,VLOOKUP($A12,'Ex Post LI &amp; Eligibility Stats'!$A$6:$N$16,P$4,FALSE)*N12/1000))</f>
        <v>0</v>
      </c>
      <c r="Q12" s="35">
        <v>0</v>
      </c>
      <c r="R12" s="63">
        <f>IF(Q12="","",IF(VLOOKUP($A12, 'Ex Ante LI &amp; Eligibility Stats'!$A$6:$N$16,R$4,FALSE)="N/A",0,VLOOKUP($A12, 'Ex Ante LI &amp; Eligibility Stats'!$A$6:$N$16,R$4,FALSE)*Q12/1000))</f>
        <v>0</v>
      </c>
      <c r="S12" s="64">
        <f>IF(Q12="","",IF(VLOOKUP($A12, 'Ex Post LI &amp; Eligibility Stats'!$A$6:$N$16,S$4,FALSE)="N/A",0,VLOOKUP($A12,'Ex Post LI &amp; Eligibility Stats'!$A$6:$N$16,S$4,FALSE)*Q12/1000))</f>
        <v>0</v>
      </c>
      <c r="T12" s="216" t="s">
        <v>19</v>
      </c>
    </row>
    <row r="13" spans="1:36" ht="14.25">
      <c r="A13" s="36" t="s">
        <v>22</v>
      </c>
      <c r="B13" s="349">
        <v>67783</v>
      </c>
      <c r="C13" s="65">
        <f>IF(B13="","",IF(VLOOKUP($A13, 'Ex Ante LI &amp; Eligibility Stats'!$A$6:$N$16,C$4,FALSE)="N/A",0,VLOOKUP($A13, 'Ex Ante LI &amp; Eligibility Stats'!$A$6:$N$16,C$4,FALSE)*B13/1000))</f>
        <v>0</v>
      </c>
      <c r="D13" s="64">
        <f>IF(B13="","",IF(VLOOKUP($A13, 'Ex Post LI &amp; Eligibility Stats'!$A$6:$N$16,D$4,FALSE)="N/A",0,VLOOKUP($A13,'Ex Post LI &amp; Eligibility Stats'!$A$6:$N$16,D$4,FALSE)*B13/1000))</f>
        <v>0</v>
      </c>
      <c r="E13" s="349">
        <v>68229</v>
      </c>
      <c r="F13" s="65">
        <f>IF(E13="","",IF(VLOOKUP($A13, 'Ex Ante LI &amp; Eligibility Stats'!$A$6:$N$16,F$4,FALSE)="N/A",0,VLOOKUP($A13, 'Ex Ante LI &amp; Eligibility Stats'!$A$6:$N$16,F$4,FALSE)*E13/1000))</f>
        <v>0</v>
      </c>
      <c r="G13" s="64">
        <f>IF(E13="","",IF(VLOOKUP($A13, 'Ex Post LI &amp; Eligibility Stats'!$A$6:$N$16,G$4,FALSE)="N/A",0,VLOOKUP($A13,'Ex Post LI &amp; Eligibility Stats'!$A$6:$N$16,G$4,FALSE)*E13/1000))</f>
        <v>0</v>
      </c>
      <c r="H13" s="349">
        <v>68677</v>
      </c>
      <c r="I13" s="65">
        <f>IF(H13="","",IF(VLOOKUP($A13, 'Ex Ante LI &amp; Eligibility Stats'!$A$6:$N$16,I$4,FALSE)="N/A",0,VLOOKUP($A13, 'Ex Ante LI &amp; Eligibility Stats'!$A$6:$N$16,I$4,FALSE)*H13/1000))</f>
        <v>0</v>
      </c>
      <c r="J13" s="64">
        <f>IF(H13="","",IF(VLOOKUP($A13, 'Ex Post LI &amp; Eligibility Stats'!$A$6:$N$16,J$4,FALSE)="N/A",0,VLOOKUP($A13,'Ex Post LI &amp; Eligibility Stats'!$A$6:$N$16,J$4,FALSE)*H13/1000))</f>
        <v>0</v>
      </c>
      <c r="K13" s="349">
        <v>67657</v>
      </c>
      <c r="L13" s="65">
        <f>IF(K13="","",IF(VLOOKUP($A13, 'Ex Ante LI &amp; Eligibility Stats'!$A$6:$N$16,L$4,FALSE)="N/A",0,VLOOKUP($A13, 'Ex Ante LI &amp; Eligibility Stats'!$A$6:$N$16,L$4,FALSE)*K13/1000))</f>
        <v>0</v>
      </c>
      <c r="M13" s="64">
        <f>IF(K13="","",IF(VLOOKUP($A13, 'Ex Post LI &amp; Eligibility Stats'!$A$6:$N$16,M$4,FALSE)="N/A",0,VLOOKUP($A13,'Ex Post LI &amp; Eligibility Stats'!$A$6:$N$16,M$4,FALSE)*K13/1000))</f>
        <v>0</v>
      </c>
      <c r="N13" s="349">
        <v>63961</v>
      </c>
      <c r="O13" s="65">
        <f>IF(N13="","",IF(VLOOKUP($A13, 'Ex Ante LI &amp; Eligibility Stats'!$A$6:$N$16,O$4,FALSE)="N/A",0,VLOOKUP($A13, 'Ex Ante LI &amp; Eligibility Stats'!$A$6:$N$16,O$4,FALSE)*N13/1000))</f>
        <v>7.9835078914919988</v>
      </c>
      <c r="P13" s="64">
        <f>IF(N13="","",IF(VLOOKUP($A13, 'Ex Post LI &amp; Eligibility Stats'!$A$6:$N$16,P$4,FALSE)="N/A",0,VLOOKUP($A13,'Ex Post LI &amp; Eligibility Stats'!$A$6:$N$16,P$4,FALSE)*N13/1000))</f>
        <v>16.370843534400002</v>
      </c>
      <c r="Q13" s="76">
        <v>62739</v>
      </c>
      <c r="R13" s="65">
        <f>IF(Q13="","",IF(VLOOKUP($A13, 'Ex Ante LI &amp; Eligibility Stats'!$A$6:$N$16,R$4,FALSE)="N/A",0,VLOOKUP($A13, 'Ex Ante LI &amp; Eligibility Stats'!$A$6:$N$16,R$4,FALSE)*Q13/1000))</f>
        <v>19.752516633348002</v>
      </c>
      <c r="S13" s="64">
        <f>IF(Q13="","",IF(VLOOKUP($A13, 'Ex Post LI &amp; Eligibility Stats'!$A$6:$N$16,S$4,FALSE)="N/A",0,VLOOKUP($A13,'Ex Post LI &amp; Eligibility Stats'!$A$6:$N$16,S$4,FALSE)*Q13/1000))</f>
        <v>16.058072145600001</v>
      </c>
      <c r="T13" s="216" t="s">
        <v>19</v>
      </c>
    </row>
    <row r="14" spans="1:36" s="110" customFormat="1" ht="13.5" thickBot="1">
      <c r="A14" s="109" t="s">
        <v>23</v>
      </c>
      <c r="B14" s="210">
        <f>IF(B9="","",SUM(B9:B13))</f>
        <v>67989</v>
      </c>
      <c r="C14" s="351">
        <f t="shared" ref="C14:D14" si="0">IF(C9="","",SUM(C9:C13))</f>
        <v>110.5301554</v>
      </c>
      <c r="D14" s="211">
        <f t="shared" si="0"/>
        <v>32.233935046728973</v>
      </c>
      <c r="E14" s="210">
        <f>IF(E9="","",SUM(E9:E13))</f>
        <v>68435</v>
      </c>
      <c r="F14" s="351">
        <f t="shared" ref="F14:G14" si="1">IF(F9="","",SUM(F9:F13))</f>
        <v>123.211941</v>
      </c>
      <c r="G14" s="211">
        <f t="shared" si="1"/>
        <v>32.233935046728973</v>
      </c>
      <c r="H14" s="210">
        <f>IF(H9="","",SUM(H9:H13))</f>
        <v>68881</v>
      </c>
      <c r="I14" s="351">
        <f t="shared" ref="I14:J14" si="2">IF(I9="","",SUM(I9:I13))</f>
        <v>118.73613760000001</v>
      </c>
      <c r="J14" s="211">
        <f t="shared" si="2"/>
        <v>31.894630467289719</v>
      </c>
      <c r="K14" s="210">
        <f>IF(K9="","",SUM(K9:K13))</f>
        <v>67863</v>
      </c>
      <c r="L14" s="351">
        <f t="shared" ref="L14:M14" si="3">IF(L9="","",SUM(L9:L13))</f>
        <v>133.03669248</v>
      </c>
      <c r="M14" s="211">
        <f t="shared" si="3"/>
        <v>32.573239626168224</v>
      </c>
      <c r="N14" s="210">
        <f>IF(N9="","",SUM(N9:N13))</f>
        <v>64167</v>
      </c>
      <c r="O14" s="351">
        <f t="shared" ref="O14:P14" si="4">IF(O9="","",SUM(O9:O13))</f>
        <v>157.99291589149203</v>
      </c>
      <c r="P14" s="211">
        <f t="shared" si="4"/>
        <v>48.944083160568226</v>
      </c>
      <c r="Q14" s="126">
        <f>IF(Q9="","",SUM(Q9:Q13))</f>
        <v>62945</v>
      </c>
      <c r="R14" s="351">
        <f t="shared" ref="R14:S14" si="5">IF(R9="","",SUM(R9:R13))</f>
        <v>170.289820953348</v>
      </c>
      <c r="S14" s="211">
        <f t="shared" si="5"/>
        <v>48.631311771768225</v>
      </c>
      <c r="T14" s="509"/>
      <c r="U14" s="41"/>
      <c r="V14" s="41"/>
      <c r="W14" s="41"/>
      <c r="X14" s="41"/>
      <c r="Y14" s="41"/>
      <c r="Z14" s="41"/>
      <c r="AA14" s="41"/>
      <c r="AB14" s="41"/>
      <c r="AC14" s="41"/>
      <c r="AD14" s="41"/>
      <c r="AE14" s="41"/>
      <c r="AF14" s="41"/>
      <c r="AG14" s="41"/>
      <c r="AH14" s="41"/>
      <c r="AI14" s="41"/>
      <c r="AJ14" s="41"/>
    </row>
    <row r="15" spans="1:36" ht="13.5" thickTop="1">
      <c r="A15" s="348" t="s">
        <v>24</v>
      </c>
      <c r="B15" s="104"/>
      <c r="C15" s="104"/>
      <c r="D15" s="106"/>
      <c r="E15" s="104"/>
      <c r="F15" s="104"/>
      <c r="G15" s="106"/>
      <c r="H15" s="104"/>
      <c r="I15" s="104"/>
      <c r="J15" s="106"/>
      <c r="K15" s="104"/>
      <c r="L15" s="104"/>
      <c r="M15" s="106"/>
      <c r="N15" s="104"/>
      <c r="O15" s="104"/>
      <c r="P15" s="106"/>
      <c r="Q15" s="104"/>
      <c r="R15" s="104"/>
      <c r="S15" s="106"/>
      <c r="T15" s="508"/>
      <c r="U15" s="37"/>
      <c r="V15" s="37"/>
      <c r="W15" s="37"/>
      <c r="X15" s="37"/>
      <c r="Y15" s="37"/>
      <c r="Z15" s="37"/>
      <c r="AA15" s="37"/>
      <c r="AB15" s="37"/>
      <c r="AC15" s="37"/>
    </row>
    <row r="16" spans="1:36" ht="14.85" customHeight="1">
      <c r="A16" s="352" t="s">
        <v>25</v>
      </c>
      <c r="B16" s="349">
        <v>0</v>
      </c>
      <c r="C16" s="63">
        <f>IF(B16="","",IF(VLOOKUP($A16, 'Ex Ante LI &amp; Eligibility Stats'!$A$6:$N$16,C$4,FALSE)="N/A",0,VLOOKUP($A16, 'Ex Ante LI &amp; Eligibility Stats'!$A$6:$N$16,C$4,FALSE)*B16/1000))</f>
        <v>0</v>
      </c>
      <c r="D16" s="64">
        <v>0</v>
      </c>
      <c r="E16" s="349">
        <v>0</v>
      </c>
      <c r="F16" s="63">
        <f>IF(E16="","",IF(VLOOKUP($A16, 'Ex Ante LI &amp; Eligibility Stats'!$A$6:$N$16,F$4,FALSE)="N/A",0,VLOOKUP($A16, 'Ex Ante LI &amp; Eligibility Stats'!$A$6:$N$16,F$4,FALSE)*E16/1000))</f>
        <v>0</v>
      </c>
      <c r="G16" s="64">
        <v>0</v>
      </c>
      <c r="H16" s="349">
        <v>0</v>
      </c>
      <c r="I16" s="63">
        <f>IF(H16="","",IF(VLOOKUP($A16, 'Ex Ante LI &amp; Eligibility Stats'!$A$6:$N$16,I$4,FALSE)="N/A",0,VLOOKUP($A16, 'Ex Ante LI &amp; Eligibility Stats'!$A$6:$N$16,I$4,FALSE)*H16/1000))</f>
        <v>0</v>
      </c>
      <c r="J16" s="64">
        <v>0</v>
      </c>
      <c r="K16" s="349">
        <v>0</v>
      </c>
      <c r="L16" s="63">
        <f>IF(K16="","",IF(VLOOKUP($A16, 'Ex Ante LI &amp; Eligibility Stats'!$A$6:$N$16,L$4,FALSE)="N/A",0,VLOOKUP($A16, 'Ex Ante LI &amp; Eligibility Stats'!$A$6:$N$16,L$4,FALSE)*K16/1000))</f>
        <v>0</v>
      </c>
      <c r="M16" s="64">
        <v>0</v>
      </c>
      <c r="N16" s="349">
        <v>0</v>
      </c>
      <c r="O16" s="70">
        <f>IF(N16="","",IF(VLOOKUP($A16, 'Ex Ante LI &amp; Eligibility Stats'!$A$6:$N$16,O$4,FALSE)="N/A",0,VLOOKUP($A16, 'Ex Ante LI &amp; Eligibility Stats'!$A$6:$N$16,O$4,FALSE)*N16/1000))</f>
        <v>0</v>
      </c>
      <c r="P16" s="491">
        <v>0</v>
      </c>
      <c r="Q16" s="33">
        <v>0</v>
      </c>
      <c r="R16" s="70">
        <f>IF(Q16="","",IF(VLOOKUP($A16, 'Ex Ante LI &amp; Eligibility Stats'!$A$6:$N$16,R$4,FALSE)="N/A",0,VLOOKUP($A16, 'Ex Ante LI &amp; Eligibility Stats'!$A$6:$N$16,R$4,FALSE)*Q16/1000))</f>
        <v>0</v>
      </c>
      <c r="S16" s="72">
        <v>0</v>
      </c>
      <c r="T16" s="218">
        <v>603881</v>
      </c>
      <c r="U16" s="37"/>
      <c r="V16" s="37"/>
      <c r="W16" s="37"/>
      <c r="X16" s="37"/>
      <c r="Y16" s="37"/>
      <c r="Z16" s="37"/>
      <c r="AA16" s="37"/>
      <c r="AB16" s="37"/>
      <c r="AC16" s="37"/>
    </row>
    <row r="17" spans="1:29" ht="14.85" customHeight="1">
      <c r="A17" s="352" t="s">
        <v>26</v>
      </c>
      <c r="B17" s="349">
        <v>0</v>
      </c>
      <c r="C17" s="63">
        <f>IF(B17="","",IF(VLOOKUP($A17, 'Ex Ante LI &amp; Eligibility Stats'!$A$6:$N$16,C$4,FALSE)="N/A",0,VLOOKUP($A17, 'Ex Ante LI &amp; Eligibility Stats'!$A$6:$N$16,C$4,FALSE)*B17/1000))</f>
        <v>0</v>
      </c>
      <c r="D17" s="64">
        <f>IF(B17="","",IF(VLOOKUP($A17, 'Ex Post LI &amp; Eligibility Stats'!$A$6:$N$16,D$4,FALSE)="N/A",0,VLOOKUP($A17,'Ex Post LI &amp; Eligibility Stats'!$A$6:$N$16,D$4,FALSE)*B17/1000))</f>
        <v>0</v>
      </c>
      <c r="E17" s="349">
        <v>0</v>
      </c>
      <c r="F17" s="63">
        <f>IF(E17="","",IF(VLOOKUP($A17, 'Ex Ante LI &amp; Eligibility Stats'!$A$6:$N$16,F$4,FALSE)="N/A",0,VLOOKUP($A17, 'Ex Ante LI &amp; Eligibility Stats'!$A$6:$N$16,F$4,FALSE)*E17/1000))</f>
        <v>0</v>
      </c>
      <c r="G17" s="64">
        <f>IF(E17="","",IF(VLOOKUP($A17, 'Ex Post LI &amp; Eligibility Stats'!$A$6:$N$16,G$4,FALSE)="N/A",0,VLOOKUP($A17,'Ex Post LI &amp; Eligibility Stats'!$A$6:$N$16,G$4,FALSE)*E17/1000))</f>
        <v>0</v>
      </c>
      <c r="H17" s="349">
        <v>0</v>
      </c>
      <c r="I17" s="63">
        <f>IF(H17="","",IF(VLOOKUP($A17, 'Ex Ante LI &amp; Eligibility Stats'!$A$6:$N$16,I$4,FALSE)="N/A",0,VLOOKUP($A17, 'Ex Ante LI &amp; Eligibility Stats'!$A$6:$N$16,I$4,FALSE)*H17/1000))</f>
        <v>0</v>
      </c>
      <c r="J17" s="64">
        <f>IF(H17="","",IF(VLOOKUP($A17, 'Ex Post LI &amp; Eligibility Stats'!$A$6:$N$16,J$4,FALSE)="N/A",0,VLOOKUP($A17,'Ex Post LI &amp; Eligibility Stats'!$A$6:$N$16,J$4,FALSE)*H17/1000))</f>
        <v>0</v>
      </c>
      <c r="K17" s="349">
        <v>0</v>
      </c>
      <c r="L17" s="63">
        <f>IF(K17="","",IF(VLOOKUP($A17, 'Ex Ante LI &amp; Eligibility Stats'!$A$6:$N$16,L$4,FALSE)="N/A",0,VLOOKUP($A17, 'Ex Ante LI &amp; Eligibility Stats'!$A$6:$N$16,L$4,FALSE)*K17/1000))</f>
        <v>0</v>
      </c>
      <c r="M17" s="64">
        <f>IF(K17="","",IF(VLOOKUP($A17, 'Ex Post LI &amp; Eligibility Stats'!$A$6:$N$16,M$4,FALSE)="N/A",0,VLOOKUP($A17,'Ex Post LI &amp; Eligibility Stats'!$A$6:$N$16,M$4,FALSE)*K17/1000))</f>
        <v>0</v>
      </c>
      <c r="N17" s="349">
        <v>250</v>
      </c>
      <c r="O17" s="70">
        <f>IF(N17="","",IF(VLOOKUP($A17, 'Ex Ante LI &amp; Eligibility Stats'!$A$6:$N$16,O$4,FALSE)="N/A",0,VLOOKUP($A17, 'Ex Ante LI &amp; Eligibility Stats'!$A$6:$N$16,O$4,FALSE)*N17/1000))</f>
        <v>8.7528134469696983</v>
      </c>
      <c r="P17" s="72">
        <f>IF(N17="","",IF(VLOOKUP($A17, 'Ex Post LI &amp; Eligibility Stats'!$A$6:$N$16,P$4,FALSE)="N/A",0,VLOOKUP($A17,'Ex Post LI &amp; Eligibility Stats'!$A$6:$N$16,P$4,FALSE)*N17/1000))</f>
        <v>24.0969849985573</v>
      </c>
      <c r="Q17" s="353">
        <v>254</v>
      </c>
      <c r="R17" s="70">
        <f>IF(Q17="","",IF(VLOOKUP($A17, 'Ex Ante LI &amp; Eligibility Stats'!$A$6:$N$16,R$4,FALSE)="N/A",0,VLOOKUP($A17, 'Ex Ante LI &amp; Eligibility Stats'!$A$6:$N$16,R$4,FALSE)*Q17/1000))</f>
        <v>8.974314103343465</v>
      </c>
      <c r="S17" s="72">
        <f>IF(Q17="","",IF(VLOOKUP($A17, 'Ex Post LI &amp; Eligibility Stats'!$A$6:$N$16,S$4,FALSE)="N/A",0,VLOOKUP($A17,'Ex Post LI &amp; Eligibility Stats'!$A$6:$N$16,S$4,FALSE)*Q17/1000))</f>
        <v>24.482536758534216</v>
      </c>
      <c r="T17" s="218">
        <v>603881</v>
      </c>
      <c r="U17" s="37"/>
      <c r="V17" s="37"/>
      <c r="W17" s="37"/>
      <c r="X17" s="37"/>
      <c r="Y17" s="37"/>
      <c r="Z17" s="37"/>
      <c r="AA17" s="37"/>
      <c r="AB17" s="37"/>
      <c r="AC17" s="37"/>
    </row>
    <row r="18" spans="1:29" ht="13.5" customHeight="1">
      <c r="A18" s="352" t="s">
        <v>27</v>
      </c>
      <c r="B18" s="349">
        <v>1526</v>
      </c>
      <c r="C18" s="63">
        <f>IF(B18="","",IF(VLOOKUP($A18, 'Ex Ante LI &amp; Eligibility Stats'!$A$6:$N$16,C$4,FALSE)="N/A",0,VLOOKUP($A18, 'Ex Ante LI &amp; Eligibility Stats'!$A$6:$N$16,C$4,FALSE)*B18/1000))</f>
        <v>3.1354144866800002</v>
      </c>
      <c r="D18" s="64">
        <f>IF(B18="","",IF(VLOOKUP($A18, 'Ex Post LI &amp; Eligibility Stats'!$A$6:$N$16,D$4,FALSE)="N/A",0,VLOOKUP($A18,'Ex Post LI &amp; Eligibility Stats'!$A$6:$N$16,D$4,FALSE)*B18/1000))</f>
        <v>4.8957183883999997</v>
      </c>
      <c r="E18" s="349">
        <v>1549</v>
      </c>
      <c r="F18" s="63">
        <f>IF(E18="","",IF(VLOOKUP($A18, 'Ex Ante LI &amp; Eligibility Stats'!$A$6:$N$16,F$4,FALSE)="N/A",0,VLOOKUP($A18, 'Ex Ante LI &amp; Eligibility Stats'!$A$6:$N$16,F$4,FALSE)*E18/1000))</f>
        <v>3.4381841926399996</v>
      </c>
      <c r="G18" s="64">
        <f>IF(E18="","",IF(VLOOKUP($A18, 'Ex Post LI &amp; Eligibility Stats'!$A$6:$N$16,G$4,FALSE)="N/A",0,VLOOKUP($A18,'Ex Post LI &amp; Eligibility Stats'!$A$6:$N$16,G$4,FALSE)*E18/1000))</f>
        <v>4.9695070666000003</v>
      </c>
      <c r="H18" s="349">
        <v>1676</v>
      </c>
      <c r="I18" s="63">
        <f>IF(H18="","",IF(VLOOKUP($A18, 'Ex Ante LI &amp; Eligibility Stats'!$A$6:$N$16,I$4,FALSE)="N/A",0,VLOOKUP($A18, 'Ex Ante LI &amp; Eligibility Stats'!$A$6:$N$16,I$4,FALSE)*H18/1000))</f>
        <v>2.9912065447920004</v>
      </c>
      <c r="J18" s="64">
        <f>IF(H18="","",IF(VLOOKUP($A18, 'Ex Post LI &amp; Eligibility Stats'!$A$6:$N$16,J$4,FALSE)="N/A",0,VLOOKUP($A18,'Ex Post LI &amp; Eligibility Stats'!$A$6:$N$16,J$4,FALSE)*H18/1000))</f>
        <v>5.3769488984000002</v>
      </c>
      <c r="K18" s="349">
        <v>1632</v>
      </c>
      <c r="L18" s="63">
        <f>IF(K18="","",IF(VLOOKUP($A18, 'Ex Ante LI &amp; Eligibility Stats'!$A$6:$N$16,L$4,FALSE)="N/A",0,VLOOKUP($A18, 'Ex Ante LI &amp; Eligibility Stats'!$A$6:$N$16,L$4,FALSE)*K18/1000))</f>
        <v>3.1722680903040006</v>
      </c>
      <c r="M18" s="64">
        <f>IF(K18="","",IF(VLOOKUP($A18, 'Ex Post LI &amp; Eligibility Stats'!$A$6:$N$16,M$4,FALSE)="N/A",0,VLOOKUP($A18,'Ex Post LI &amp; Eligibility Stats'!$A$6:$N$16,M$4,FALSE)*K18/1000))</f>
        <v>5.2357879487999996</v>
      </c>
      <c r="N18" s="349">
        <v>1617</v>
      </c>
      <c r="O18" s="63">
        <f>IF(N18="","",IF(VLOOKUP($A18, 'Ex Ante LI &amp; Eligibility Stats'!$A$6:$N$16,O$4,FALSE)="N/A",0,VLOOKUP($A18, 'Ex Ante LI &amp; Eligibility Stats'!$A$6:$N$16,O$4,FALSE)*N18/1000))</f>
        <v>4.106414259948</v>
      </c>
      <c r="P18" s="136">
        <f>IF(N18="","",IF(VLOOKUP($A18, 'Ex Post LI &amp; Eligibility Stats'!$A$6:$N$16,P$4,FALSE)="N/A",0,VLOOKUP($A18,'Ex Post LI &amp; Eligibility Stats'!$A$6:$N$16,P$4,FALSE)*N18/1000))</f>
        <v>5.1876648978000004</v>
      </c>
      <c r="Q18" s="350">
        <v>1628</v>
      </c>
      <c r="R18" s="63">
        <f>IF(Q18="","",IF(VLOOKUP($A18, 'Ex Ante LI &amp; Eligibility Stats'!$A$6:$N$16,R$4,FALSE)="N/A",0,VLOOKUP($A18, 'Ex Ante LI &amp; Eligibility Stats'!$A$6:$N$16,R$4,FALSE)*Q18/1000))</f>
        <v>5.3046343697600005</v>
      </c>
      <c r="S18" s="136">
        <f>IF(Q18="","",IF(VLOOKUP($A18, 'Ex Post LI &amp; Eligibility Stats'!$A$6:$N$16,S$4,FALSE)="N/A",0,VLOOKUP($A18,'Ex Post LI &amp; Eligibility Stats'!$A$6:$N$16,S$4,FALSE)*Q18/1000))</f>
        <v>5.2229551351999994</v>
      </c>
      <c r="T18" s="218">
        <v>7299</v>
      </c>
      <c r="U18" s="37"/>
      <c r="V18" s="37"/>
      <c r="W18" s="37"/>
      <c r="X18" s="37"/>
      <c r="Y18" s="37"/>
      <c r="Z18" s="37"/>
      <c r="AA18" s="37"/>
      <c r="AB18" s="37"/>
      <c r="AC18" s="37"/>
    </row>
    <row r="19" spans="1:29" ht="13.5" customHeight="1">
      <c r="A19" s="352" t="s">
        <v>28</v>
      </c>
      <c r="B19" s="349">
        <v>16710</v>
      </c>
      <c r="C19" s="63">
        <f>IF(B19="","",IF(VLOOKUP($A19, 'Ex Ante LI &amp; Eligibility Stats'!$A$6:$N$16,C$4,FALSE)="N/A",0,VLOOKUP($A19, 'Ex Ante LI &amp; Eligibility Stats'!$A$6:$N$16,C$4,FALSE)*B19/1000))</f>
        <v>1.9069841343</v>
      </c>
      <c r="D19" s="64">
        <f>IF(B19="","",IF(VLOOKUP($A19, 'Ex Post LI &amp; Eligibility Stats'!$A$6:$N$16,D$4,FALSE)="N/A",0,VLOOKUP($A19,'Ex Post LI &amp; Eligibility Stats'!$A$6:$N$16,D$4,FALSE)*B19/1000))</f>
        <v>3.0754059863999994</v>
      </c>
      <c r="E19" s="349">
        <v>16611</v>
      </c>
      <c r="F19" s="63">
        <f>IF(E19="","",IF(VLOOKUP($A19, 'Ex Ante LI &amp; Eligibility Stats'!$A$6:$N$16,F$4,FALSE)="N/A",0,VLOOKUP($A19, 'Ex Ante LI &amp; Eligibility Stats'!$A$6:$N$16,F$4,FALSE)*E19/1000))</f>
        <v>1.8667744784640001</v>
      </c>
      <c r="G19" s="64">
        <f>IF(E19="","",IF(VLOOKUP($A19, 'Ex Post LI &amp; Eligibility Stats'!$A$6:$N$16,G$4,FALSE)="N/A",0,VLOOKUP($A19,'Ex Post LI &amp; Eligibility Stats'!$A$6:$N$16,G$4,FALSE)*E19/1000))</f>
        <v>3.0571854482399998</v>
      </c>
      <c r="H19" s="349">
        <v>16473</v>
      </c>
      <c r="I19" s="63">
        <f>IF(H19="","",IF(VLOOKUP($A19, 'Ex Ante LI &amp; Eligibility Stats'!$A$6:$N$16,I$4,FALSE)="N/A",0,VLOOKUP($A19, 'Ex Ante LI &amp; Eligibility Stats'!$A$6:$N$16,I$4,FALSE)*H19/1000))</f>
        <v>1.2575576495279999</v>
      </c>
      <c r="J19" s="64">
        <f>IF(H19="","",IF(VLOOKUP($A19, 'Ex Post LI &amp; Eligibility Stats'!$A$6:$N$16,J$4,FALSE)="N/A",0,VLOOKUP($A19,'Ex Post LI &amp; Eligibility Stats'!$A$6:$N$16,J$4,FALSE)*H19/1000))</f>
        <v>3.0317871223199999</v>
      </c>
      <c r="K19" s="349">
        <v>16270</v>
      </c>
      <c r="L19" s="63">
        <f>IF(K19="","",IF(VLOOKUP($A19, 'Ex Ante LI &amp; Eligibility Stats'!$A$6:$N$16,L$4,FALSE)="N/A",0,VLOOKUP($A19, 'Ex Ante LI &amp; Eligibility Stats'!$A$6:$N$16,L$4,FALSE)*K19/1000))</f>
        <v>1.4725182373200001</v>
      </c>
      <c r="M19" s="64">
        <f>IF(K19="","",IF(VLOOKUP($A19, 'Ex Post LI &amp; Eligibility Stats'!$A$6:$N$16,M$4,FALSE)="N/A",0,VLOOKUP($A19,'Ex Post LI &amp; Eligibility Stats'!$A$6:$N$16,M$4,FALSE)*K19/1000))</f>
        <v>2.9944258167999998</v>
      </c>
      <c r="N19" s="349">
        <v>16094</v>
      </c>
      <c r="O19" s="63">
        <f>IF(N19="","",IF(VLOOKUP($A19, 'Ex Ante LI &amp; Eligibility Stats'!$A$6:$N$16,O$4,FALSE)="N/A",0,VLOOKUP($A19, 'Ex Ante LI &amp; Eligibility Stats'!$A$6:$N$16,O$4,FALSE)*N19/1000))</f>
        <v>1.6658449733639997</v>
      </c>
      <c r="P19" s="64">
        <f>IF(N19="","",IF(VLOOKUP($A19, 'Ex Post LI &amp; Eligibility Stats'!$A$6:$N$16,P$4,FALSE)="N/A",0,VLOOKUP($A19,'Ex Post LI &amp; Eligibility Stats'!$A$6:$N$16,P$4,FALSE)*N19/1000))</f>
        <v>2.9620337489599997</v>
      </c>
      <c r="Q19" s="35">
        <v>16017</v>
      </c>
      <c r="R19" s="63">
        <f>IF(Q19="","",IF(VLOOKUP($A19, 'Ex Ante LI &amp; Eligibility Stats'!$A$6:$N$16,R$4,FALSE)="N/A",0,VLOOKUP($A19, 'Ex Ante LI &amp; Eligibility Stats'!$A$6:$N$16,R$4,FALSE)*Q19/1000))</f>
        <v>2.9696288417700001</v>
      </c>
      <c r="S19" s="64">
        <f>IF(Q19="","",IF(VLOOKUP($A19, 'Ex Post LI &amp; Eligibility Stats'!$A$6:$N$16,S$4,FALSE)="N/A",0,VLOOKUP($A19,'Ex Post LI &amp; Eligibility Stats'!$A$6:$N$16,S$4,FALSE)*Q19/1000))</f>
        <v>2.9478622192799997</v>
      </c>
      <c r="T19" s="218">
        <v>95833</v>
      </c>
      <c r="U19" s="37"/>
      <c r="V19" s="37"/>
      <c r="W19" s="37"/>
      <c r="X19" s="37"/>
      <c r="Y19" s="37"/>
      <c r="Z19" s="37"/>
      <c r="AA19" s="37"/>
      <c r="AB19" s="37"/>
      <c r="AC19" s="37"/>
    </row>
    <row r="20" spans="1:29" ht="13.5" customHeight="1">
      <c r="A20" s="352" t="s">
        <v>29</v>
      </c>
      <c r="B20" s="349">
        <v>93705</v>
      </c>
      <c r="C20" s="63">
        <f>IF(B20="","",IF(VLOOKUP($A20, 'Ex Ante LI &amp; Eligibility Stats'!$A$6:$N$16,C$4,FALSE)="N/A",0,VLOOKUP($A20, 'Ex Ante LI &amp; Eligibility Stats'!$A$6:$N$16,C$4,FALSE)*B20/1000))</f>
        <v>1.4258983026300001</v>
      </c>
      <c r="D20" s="64">
        <f>IF(B20="","",IF(VLOOKUP($A20, 'Ex Post LI &amp; Eligibility Stats'!$A$6:$N$16,D$4,FALSE)="N/A",0,VLOOKUP($A20,'Ex Post LI &amp; Eligibility Stats'!$A$6:$N$16,D$4,FALSE)*B20/1000))</f>
        <v>2.385579372</v>
      </c>
      <c r="E20" s="349">
        <v>93120</v>
      </c>
      <c r="F20" s="63">
        <f>IF(E20="","",IF(VLOOKUP($A20, 'Ex Ante LI &amp; Eligibility Stats'!$A$6:$N$16,F$4,FALSE)="N/A",0,VLOOKUP($A20, 'Ex Ante LI &amp; Eligibility Stats'!$A$6:$N$16,F$4,FALSE)*E20/1000))</f>
        <v>1.38428485824</v>
      </c>
      <c r="G20" s="64">
        <f>IF(E20="","",IF(VLOOKUP($A20, 'Ex Post LI &amp; Eligibility Stats'!$A$6:$N$16,G$4,FALSE)="N/A",0,VLOOKUP($A20,'Ex Post LI &amp; Eligibility Stats'!$A$6:$N$16,G$4,FALSE)*E20/1000))</f>
        <v>2.370686208</v>
      </c>
      <c r="H20" s="349">
        <v>92412</v>
      </c>
      <c r="I20" s="63">
        <f>IF(H20="","",IF(VLOOKUP($A20, 'Ex Ante LI &amp; Eligibility Stats'!$A$6:$N$16,I$4,FALSE)="N/A",0,VLOOKUP($A20, 'Ex Ante LI &amp; Eligibility Stats'!$A$6:$N$16,I$4,FALSE)*H20/1000))</f>
        <v>0.70814317550399997</v>
      </c>
      <c r="J20" s="64">
        <f>IF(H20="","",IF(VLOOKUP($A20, 'Ex Post LI &amp; Eligibility Stats'!$A$6:$N$16,J$4,FALSE)="N/A",0,VLOOKUP($A20,'Ex Post LI &amp; Eligibility Stats'!$A$6:$N$16,J$4,FALSE)*H20/1000))</f>
        <v>2.3526616608000004</v>
      </c>
      <c r="K20" s="349">
        <v>91862</v>
      </c>
      <c r="L20" s="63">
        <f>IF(K20="","",IF(VLOOKUP($A20, 'Ex Ante LI &amp; Eligibility Stats'!$A$6:$N$16,L$4,FALSE)="N/A",0,VLOOKUP($A20, 'Ex Ante LI &amp; Eligibility Stats'!$A$6:$N$16,L$4,FALSE)*K20/1000))</f>
        <v>0.80758713549599992</v>
      </c>
      <c r="M20" s="64">
        <f>IF(K20="","",IF(VLOOKUP($A20, 'Ex Post LI &amp; Eligibility Stats'!$A$6:$N$16,M$4,FALSE)="N/A",0,VLOOKUP($A20,'Ex Post LI &amp; Eligibility Stats'!$A$6:$N$16,M$4,FALSE)*K20/1000))</f>
        <v>2.3386595408000002</v>
      </c>
      <c r="N20" s="349">
        <v>91042</v>
      </c>
      <c r="O20" s="63">
        <f>IF(N20="","",IF(VLOOKUP($A20, 'Ex Ante LI &amp; Eligibility Stats'!$A$6:$N$16,O$4,FALSE)="N/A",0,VLOOKUP($A20, 'Ex Ante LI &amp; Eligibility Stats'!$A$6:$N$16,O$4,FALSE)*N20/1000))</f>
        <v>0.95755899842400005</v>
      </c>
      <c r="P20" s="64">
        <f>IF(N20="","",IF(VLOOKUP($A20, 'Ex Post LI &amp; Eligibility Stats'!$A$6:$N$16,P$4,FALSE)="N/A",0,VLOOKUP($A20,'Ex Post LI &amp; Eligibility Stats'!$A$6:$N$16,P$4,FALSE)*N20/1000))</f>
        <v>2.3177836528000002</v>
      </c>
      <c r="Q20" s="35">
        <v>90437</v>
      </c>
      <c r="R20" s="63">
        <f>IF(Q20="","",IF(VLOOKUP($A20, 'Ex Ante LI &amp; Eligibility Stats'!$A$6:$N$16,R$4,FALSE)="N/A",0,VLOOKUP($A20, 'Ex Ante LI &amp; Eligibility Stats'!$A$6:$N$16,R$4,FALSE)*Q20/1000))</f>
        <v>2.1953932645560004</v>
      </c>
      <c r="S20" s="64">
        <f>IF(Q20="","",IF(VLOOKUP($A20, 'Ex Post LI &amp; Eligibility Stats'!$A$6:$N$16,S$4,FALSE)="N/A",0,VLOOKUP($A20,'Ex Post LI &amp; Eligibility Stats'!$A$6:$N$16,S$4,FALSE)*Q20/1000))</f>
        <v>2.3023813208000004</v>
      </c>
      <c r="T20" s="218">
        <v>315414</v>
      </c>
      <c r="U20" s="37"/>
      <c r="V20" s="37"/>
      <c r="W20" s="37"/>
      <c r="X20" s="37"/>
      <c r="Y20" s="37"/>
      <c r="Z20" s="37"/>
      <c r="AA20" s="37"/>
      <c r="AB20" s="37"/>
      <c r="AC20" s="37"/>
    </row>
    <row r="21" spans="1:29" ht="14.85" customHeight="1">
      <c r="A21" s="69" t="s">
        <v>30</v>
      </c>
      <c r="B21" s="91">
        <v>45954</v>
      </c>
      <c r="C21" s="65">
        <f>IF(B21="","",IF(VLOOKUP($A21, 'Ex Ante LI &amp; Eligibility Stats'!$A$6:$N$16,C$4,FALSE)="N/A",0,VLOOKUP($A21, 'Ex Ante LI &amp; Eligibility Stats'!$A$6:$N$16,C$4,FALSE)*B21/1000))</f>
        <v>2.0957286935626431</v>
      </c>
      <c r="D21" s="66">
        <f>IF(B21="","",IF(VLOOKUP($A21, 'Ex Post LI &amp; Eligibility Stats'!$A$6:$N$16,D$4,FALSE)="N/A",0,VLOOKUP($A21,'Ex Post LI &amp; Eligibility Stats'!$A$6:$N$16,D$4,FALSE)*B21/1000))</f>
        <v>5.1973394979599998</v>
      </c>
      <c r="E21" s="91">
        <v>46136</v>
      </c>
      <c r="F21" s="65">
        <f>IF(E21="","",IF(VLOOKUP($A21, 'Ex Ante LI &amp; Eligibility Stats'!$A$6:$N$16,F$4,FALSE)="N/A",0,VLOOKUP($A21, 'Ex Ante LI &amp; Eligibility Stats'!$A$6:$N$16,F$4,FALSE)*E21/1000))</f>
        <v>1.9343558650264854</v>
      </c>
      <c r="G21" s="66">
        <f>IF(E21="","",IF(VLOOKUP($A21, 'Ex Post LI &amp; Eligibility Stats'!$A$6:$N$16,G$4,FALSE)="N/A",0,VLOOKUP($A21,'Ex Post LI &amp; Eligibility Stats'!$A$6:$N$16,G$4,FALSE)*E21/1000))</f>
        <v>5.2179234686400005</v>
      </c>
      <c r="H21" s="91">
        <v>46290</v>
      </c>
      <c r="I21" s="65">
        <f>IF(H21="","",IF(VLOOKUP($A21, 'Ex Ante LI &amp; Eligibility Stats'!$A$6:$N$16,I$4,FALSE)="N/A",0,VLOOKUP($A21, 'Ex Ante LI &amp; Eligibility Stats'!$A$6:$N$16,I$4,FALSE)*H21/1000))</f>
        <v>1.1541501440739517</v>
      </c>
      <c r="J21" s="66">
        <f>IF(H21="","",IF(VLOOKUP($A21, 'Ex Post LI &amp; Eligibility Stats'!$A$6:$N$16,J$4,FALSE)="N/A",0,VLOOKUP($A21,'Ex Post LI &amp; Eligibility Stats'!$A$6:$N$16,J$4,FALSE)*H21/1000))</f>
        <v>5.2353406745999997</v>
      </c>
      <c r="K21" s="91">
        <v>46369</v>
      </c>
      <c r="L21" s="65">
        <f>IF(K21="","",IF(VLOOKUP($A21, 'Ex Ante LI &amp; Eligibility Stats'!$A$6:$N$16,L$4,FALSE)="N/A",0,VLOOKUP($A21, 'Ex Ante LI &amp; Eligibility Stats'!$A$6:$N$16,L$4,FALSE)*K21/1000))</f>
        <v>1.3967654611312734</v>
      </c>
      <c r="M21" s="66">
        <f>IF(K21="","",IF(VLOOKUP($A21, 'Ex Post LI &amp; Eligibility Stats'!$A$6:$N$16,M$4,FALSE)="N/A",0,VLOOKUP($A21,'Ex Post LI &amp; Eligibility Stats'!$A$6:$N$16,M$4,FALSE)*K21/1000))</f>
        <v>5.2442754750599994</v>
      </c>
      <c r="N21" s="91">
        <v>46280</v>
      </c>
      <c r="O21" s="65">
        <f>IF(N21="","",IF(VLOOKUP($A21, 'Ex Ante LI &amp; Eligibility Stats'!$A$6:$N$16,O$4,FALSE)="N/A",0,VLOOKUP($A21, 'Ex Ante LI &amp; Eligibility Stats'!$A$6:$N$16,O$4,FALSE)*N21/1000))</f>
        <v>1.6923379514800794</v>
      </c>
      <c r="P21" s="66">
        <f>IF(N21="","",IF(VLOOKUP($A21, 'Ex Post LI &amp; Eligibility Stats'!$A$6:$N$16,P$4,FALSE)="N/A",0,VLOOKUP($A21,'Ex Post LI &amp; Eligibility Stats'!$A$6:$N$16,P$4,FALSE)*N21/1000))</f>
        <v>5.2342096871999999</v>
      </c>
      <c r="Q21" s="76">
        <v>46174</v>
      </c>
      <c r="R21" s="65">
        <f>IF(Q21="","",IF(VLOOKUP($A21, 'Ex Ante LI &amp; Eligibility Stats'!$A$6:$N$16,R$4,FALSE)="N/A",0,VLOOKUP($A21, 'Ex Ante LI &amp; Eligibility Stats'!$A$6:$N$16,R$4,FALSE)*Q21/1000))</f>
        <v>5.0336237834358979</v>
      </c>
      <c r="S21" s="66">
        <f>IF(Q21="","",IF(VLOOKUP($A21, 'Ex Post LI &amp; Eligibility Stats'!$A$6:$N$16,S$4,FALSE)="N/A",0,VLOOKUP($A21,'Ex Post LI &amp; Eligibility Stats'!$A$6:$N$16,S$4,FALSE)*Q21/1000))</f>
        <v>5.2222212207600007</v>
      </c>
      <c r="T21" s="178" t="s">
        <v>19</v>
      </c>
    </row>
    <row r="22" spans="1:29" ht="14.1" customHeight="1" thickBot="1">
      <c r="A22" s="109" t="s">
        <v>31</v>
      </c>
      <c r="B22" s="131">
        <f t="shared" ref="B22:M22" si="6">IF(B16="","",SUM(B16:B21))</f>
        <v>157895</v>
      </c>
      <c r="C22" s="132">
        <f t="shared" si="6"/>
        <v>8.5640256171726428</v>
      </c>
      <c r="D22" s="133">
        <f t="shared" si="6"/>
        <v>15.554043244759999</v>
      </c>
      <c r="E22" s="131">
        <f t="shared" ref="E22:G22" si="7">IF(E16="","",SUM(E16:E21))</f>
        <v>157416</v>
      </c>
      <c r="F22" s="132">
        <f t="shared" si="7"/>
        <v>8.6235993943704852</v>
      </c>
      <c r="G22" s="133">
        <f t="shared" si="7"/>
        <v>15.615302191480001</v>
      </c>
      <c r="H22" s="131">
        <f t="shared" ref="H22:J22" si="8">IF(H16="","",SUM(H16:H21))</f>
        <v>156851</v>
      </c>
      <c r="I22" s="132">
        <f t="shared" si="8"/>
        <v>6.1110575138979515</v>
      </c>
      <c r="J22" s="133">
        <f t="shared" si="8"/>
        <v>15.99673835612</v>
      </c>
      <c r="K22" s="131">
        <f t="shared" si="6"/>
        <v>156133</v>
      </c>
      <c r="L22" s="132">
        <f t="shared" si="6"/>
        <v>6.8491389242512746</v>
      </c>
      <c r="M22" s="133">
        <f t="shared" si="6"/>
        <v>15.813148781459997</v>
      </c>
      <c r="N22" s="131">
        <f t="shared" ref="N22:S22" si="9">IF(N16="","",SUM(N16:N21))</f>
        <v>155283</v>
      </c>
      <c r="O22" s="132">
        <f t="shared" si="9"/>
        <v>17.174969630185778</v>
      </c>
      <c r="P22" s="133">
        <f t="shared" si="9"/>
        <v>39.798676985317307</v>
      </c>
      <c r="Q22" s="131">
        <f t="shared" si="9"/>
        <v>154510</v>
      </c>
      <c r="R22" s="134">
        <f t="shared" si="9"/>
        <v>24.477594362865361</v>
      </c>
      <c r="S22" s="134">
        <f t="shared" si="9"/>
        <v>40.177956654574217</v>
      </c>
      <c r="T22" s="509"/>
      <c r="U22" s="37"/>
      <c r="V22" s="37"/>
      <c r="W22" s="37"/>
      <c r="X22" s="37"/>
      <c r="Y22" s="37"/>
      <c r="Z22" s="37"/>
      <c r="AA22" s="37"/>
      <c r="AB22" s="37"/>
      <c r="AC22" s="37"/>
    </row>
    <row r="23" spans="1:29" s="41" customFormat="1" ht="14.25" thickTop="1" thickBot="1">
      <c r="A23" s="112" t="s">
        <v>32</v>
      </c>
      <c r="B23" s="152">
        <f t="shared" ref="B23:M23" si="10">IFERROR(B14+B22,"")</f>
        <v>225884</v>
      </c>
      <c r="C23" s="153">
        <f t="shared" si="10"/>
        <v>119.09418101717264</v>
      </c>
      <c r="D23" s="117">
        <f t="shared" si="10"/>
        <v>47.787978291488969</v>
      </c>
      <c r="E23" s="152">
        <f t="shared" ref="E23:J23" si="11">IFERROR(E14+E22,"")</f>
        <v>225851</v>
      </c>
      <c r="F23" s="153">
        <f t="shared" si="11"/>
        <v>131.83554039437047</v>
      </c>
      <c r="G23" s="117">
        <f t="shared" si="11"/>
        <v>47.849237238208971</v>
      </c>
      <c r="H23" s="152">
        <f t="shared" si="11"/>
        <v>225732</v>
      </c>
      <c r="I23" s="153">
        <f t="shared" si="11"/>
        <v>124.84719511389795</v>
      </c>
      <c r="J23" s="117">
        <f t="shared" si="11"/>
        <v>47.891368823409721</v>
      </c>
      <c r="K23" s="152">
        <f t="shared" si="10"/>
        <v>223996</v>
      </c>
      <c r="L23" s="153">
        <f t="shared" si="10"/>
        <v>139.88583140425126</v>
      </c>
      <c r="M23" s="117">
        <f t="shared" si="10"/>
        <v>48.386388407628218</v>
      </c>
      <c r="N23" s="152">
        <f t="shared" ref="N23:S23" si="12">IFERROR(N14+N22,"")</f>
        <v>219450</v>
      </c>
      <c r="O23" s="153">
        <f t="shared" si="12"/>
        <v>175.16788552167782</v>
      </c>
      <c r="P23" s="117">
        <f t="shared" si="12"/>
        <v>88.742760145885541</v>
      </c>
      <c r="Q23" s="114">
        <f t="shared" si="12"/>
        <v>217455</v>
      </c>
      <c r="R23" s="137">
        <f t="shared" si="12"/>
        <v>194.76741531621337</v>
      </c>
      <c r="S23" s="138">
        <f t="shared" si="12"/>
        <v>88.809268426342442</v>
      </c>
      <c r="T23" s="212"/>
      <c r="U23" s="108"/>
      <c r="V23" s="108"/>
      <c r="W23" s="108"/>
      <c r="X23" s="108"/>
      <c r="Y23" s="108"/>
      <c r="Z23" s="108"/>
      <c r="AA23" s="108"/>
      <c r="AB23" s="108"/>
      <c r="AC23" s="108"/>
    </row>
    <row r="24" spans="1:29" ht="13.5" thickTop="1">
      <c r="A24" s="352"/>
      <c r="Q24" s="44"/>
      <c r="R24" s="45"/>
      <c r="S24" s="45"/>
      <c r="T24" s="151"/>
    </row>
    <row r="25" spans="1:29" ht="12.75" hidden="1" customHeight="1">
      <c r="A25" s="352"/>
      <c r="C25" s="9">
        <f>C4+6</f>
        <v>8</v>
      </c>
      <c r="D25" s="9">
        <f>D4+6</f>
        <v>8</v>
      </c>
      <c r="F25" s="9">
        <f>F4+6</f>
        <v>9</v>
      </c>
      <c r="G25" s="9">
        <f>G4+6</f>
        <v>9</v>
      </c>
      <c r="I25" s="9">
        <f>I4+6</f>
        <v>10</v>
      </c>
      <c r="J25" s="9">
        <f>J4+6</f>
        <v>10</v>
      </c>
      <c r="L25" s="9">
        <f>L4+6</f>
        <v>11</v>
      </c>
      <c r="M25" s="9">
        <f>M4+6</f>
        <v>11</v>
      </c>
      <c r="O25" s="33">
        <f>O4+6</f>
        <v>12</v>
      </c>
      <c r="P25" s="33">
        <f>P4+6</f>
        <v>12</v>
      </c>
      <c r="R25" s="33">
        <f>R4+6</f>
        <v>13</v>
      </c>
      <c r="S25" s="33">
        <f>S4+6</f>
        <v>13</v>
      </c>
      <c r="T25" s="151"/>
    </row>
    <row r="26" spans="1:29" ht="11.25" customHeight="1">
      <c r="A26" s="503"/>
      <c r="B26" s="605" t="s">
        <v>33</v>
      </c>
      <c r="C26" s="606"/>
      <c r="D26" s="607"/>
      <c r="E26" s="605" t="s">
        <v>34</v>
      </c>
      <c r="F26" s="606"/>
      <c r="G26" s="607"/>
      <c r="H26" s="605" t="s">
        <v>35</v>
      </c>
      <c r="I26" s="606"/>
      <c r="J26" s="607"/>
      <c r="K26" s="605" t="s">
        <v>36</v>
      </c>
      <c r="L26" s="606"/>
      <c r="M26" s="607"/>
      <c r="N26" s="605" t="s">
        <v>37</v>
      </c>
      <c r="O26" s="606"/>
      <c r="P26" s="607"/>
      <c r="Q26" s="605" t="s">
        <v>38</v>
      </c>
      <c r="R26" s="606"/>
      <c r="S26" s="606"/>
      <c r="T26" s="504"/>
    </row>
    <row r="27" spans="1:29" s="34" customFormat="1" ht="55.5" customHeight="1">
      <c r="A27" s="407" t="s">
        <v>39</v>
      </c>
      <c r="B27" s="506" t="s">
        <v>12</v>
      </c>
      <c r="C27" s="506" t="s">
        <v>13</v>
      </c>
      <c r="D27" s="506" t="s">
        <v>14</v>
      </c>
      <c r="E27" s="506" t="s">
        <v>12</v>
      </c>
      <c r="F27" s="506" t="s">
        <v>13</v>
      </c>
      <c r="G27" s="506" t="s">
        <v>14</v>
      </c>
      <c r="H27" s="506" t="s">
        <v>12</v>
      </c>
      <c r="I27" s="506" t="s">
        <v>13</v>
      </c>
      <c r="J27" s="506" t="s">
        <v>14</v>
      </c>
      <c r="K27" s="506" t="s">
        <v>12</v>
      </c>
      <c r="L27" s="506" t="s">
        <v>13</v>
      </c>
      <c r="M27" s="506" t="s">
        <v>14</v>
      </c>
      <c r="N27" s="506" t="s">
        <v>12</v>
      </c>
      <c r="O27" s="506" t="s">
        <v>13</v>
      </c>
      <c r="P27" s="506" t="s">
        <v>14</v>
      </c>
      <c r="Q27" s="506" t="s">
        <v>12</v>
      </c>
      <c r="R27" s="506" t="s">
        <v>13</v>
      </c>
      <c r="S27" s="506" t="s">
        <v>14</v>
      </c>
      <c r="T27" s="507" t="s">
        <v>40</v>
      </c>
    </row>
    <row r="28" spans="1:29" ht="14.1" customHeight="1">
      <c r="A28" s="348" t="s">
        <v>16</v>
      </c>
      <c r="B28" s="104"/>
      <c r="C28" s="104"/>
      <c r="D28" s="508"/>
      <c r="E28" s="104"/>
      <c r="F28" s="104"/>
      <c r="G28" s="106"/>
      <c r="H28" s="354"/>
      <c r="I28" s="104"/>
      <c r="J28" s="106"/>
      <c r="K28" s="354"/>
      <c r="L28" s="104"/>
      <c r="M28" s="508"/>
      <c r="N28" s="104"/>
      <c r="O28" s="104"/>
      <c r="P28" s="508"/>
      <c r="Q28" s="104"/>
      <c r="R28" s="104"/>
      <c r="S28" s="508"/>
      <c r="T28" s="508"/>
    </row>
    <row r="29" spans="1:29" ht="14.25" customHeight="1">
      <c r="A29" s="217" t="s">
        <v>41</v>
      </c>
      <c r="B29" s="349">
        <v>197</v>
      </c>
      <c r="C29" s="63">
        <f>IF(B29="","",IF(VLOOKUP($A29, 'Ex Ante LI &amp; Eligibility Stats'!$A$6:$N$16,C$25,FALSE)="N/A",0,VLOOKUP($A29, 'Ex Ante LI &amp; Eligibility Stats'!$A$6:$N$16,C$25,FALSE)*B29/1000))</f>
        <v>147.52240196</v>
      </c>
      <c r="D29" s="64">
        <f>IF(B29="","",IF(VLOOKUP($A29, 'Ex Post LI &amp; Eligibility Stats'!$A$6:$N$16,D$25,FALSE)="N/A",0,VLOOKUP($A29,'Ex Post LI &amp; Eligibility Stats'!$A$6:$N$16,D$25,FALSE)*B29/1000))</f>
        <v>33.421501074766354</v>
      </c>
      <c r="E29" s="349"/>
      <c r="F29" s="63" t="str">
        <f>IF(E29="","",IF(VLOOKUP($A29, 'Ex Ante LI &amp; Eligibility Stats'!$A$6:$N$16,F$25,FALSE)="N/A",0,VLOOKUP($A29, 'Ex Ante LI &amp; Eligibility Stats'!$A$6:$N$16,F$25,FALSE)*E29/1000))</f>
        <v/>
      </c>
      <c r="G29" s="64" t="str">
        <f>IF(E29="","",IF(VLOOKUP($A29, 'Ex Post LI &amp; Eligibility Stats'!$A$6:$N$16,G$25,FALSE)="N/A",0,VLOOKUP($A29,'Ex Post LI &amp; Eligibility Stats'!$A$6:$N$16,G$25,FALSE)*E29/1000))</f>
        <v/>
      </c>
      <c r="H29" s="35"/>
      <c r="I29" s="63" t="str">
        <f>IF(H29="","",IF(VLOOKUP($A29, 'Ex Ante LI &amp; Eligibility Stats'!$A$6:$N$16,I$25,FALSE)="N/A",0,VLOOKUP($A29, 'Ex Ante LI &amp; Eligibility Stats'!$A$6:$N$16,I$25,FALSE)*H29/1000))</f>
        <v/>
      </c>
      <c r="J29" s="64" t="str">
        <f>IF(H29="","",IF(VLOOKUP($A29, 'Ex Post LI &amp; Eligibility Stats'!$A$6:$N$16,J$25,FALSE)="N/A",0,VLOOKUP($A29,'Ex Post LI &amp; Eligibility Stats'!$A$6:$N$16,J$25,FALSE)*H29/1000))</f>
        <v/>
      </c>
      <c r="K29" s="350"/>
      <c r="L29" s="70" t="str">
        <f>IF(K29="","",IF(VLOOKUP($A29, 'Ex Ante LI &amp; Eligibility Stats'!$A$6:$N$16,L$25,FALSE)="N/A",0,VLOOKUP($A29, 'Ex Ante LI &amp; Eligibility Stats'!$A$6:$N$16,L$25,FALSE)*K29/1000))</f>
        <v/>
      </c>
      <c r="M29" s="72" t="str">
        <f>IF(K29="","",IF(VLOOKUP($A29, 'Ex Post LI &amp; Eligibility Stats'!$A$6:$N$16,M$25,FALSE)="N/A",0,VLOOKUP($A29,'Ex Post LI &amp; Eligibility Stats'!$A$6:$N$16,M$25,FALSE)*K29/1000))</f>
        <v/>
      </c>
      <c r="N29" s="350"/>
      <c r="O29" s="70" t="str">
        <f>IF(N29="","",IF(VLOOKUP($A29, 'Ex Ante LI &amp; Eligibility Stats'!$A$6:$N$16,O$25,FALSE)="N/A",0,VLOOKUP($A29, 'Ex Ante LI &amp; Eligibility Stats'!$A$6:$N$16,O$25,FALSE)*N29/1000))</f>
        <v/>
      </c>
      <c r="P29" s="72" t="str">
        <f>IF(N29="","",IF(VLOOKUP($A29, 'Ex Post LI &amp; Eligibility Stats'!$A$6:$N$16,P$25,FALSE)="N/A",0,VLOOKUP($A29,'Ex Post LI &amp; Eligibility Stats'!$A$6:$N$16,P$25,FALSE)*N29/1000))</f>
        <v/>
      </c>
      <c r="Q29" s="350"/>
      <c r="R29" s="70" t="str">
        <f>IF(Q29="","",IF(VLOOKUP($A29, 'Ex Ante LI &amp; Eligibility Stats'!$A$6:$N$16,R$25,FALSE)="N/A",0,VLOOKUP($A29, 'Ex Ante LI &amp; Eligibility Stats'!$A$6:$N$16,R$25,FALSE)*Q29/1000))</f>
        <v/>
      </c>
      <c r="S29" s="72" t="str">
        <f>IF(Q29="","",IF(VLOOKUP($A29, 'Ex Post LI &amp; Eligibility Stats'!$A$6:$N$16,S$25,FALSE)="N/A",0,VLOOKUP($A29,'Ex Post LI &amp; Eligibility Stats'!$A$6:$N$16,S$25,FALSE)*Q29/1000))</f>
        <v/>
      </c>
      <c r="T29" s="218">
        <v>10935</v>
      </c>
    </row>
    <row r="30" spans="1:29" ht="14.85" customHeight="1">
      <c r="A30" s="217" t="s">
        <v>18</v>
      </c>
      <c r="B30" s="349">
        <v>14</v>
      </c>
      <c r="C30" s="63">
        <f>IF(B30="","",IF(VLOOKUP($A30, 'Ex Ante LI &amp; Eligibility Stats'!$A$6:$N$16,C$25,FALSE)="N/A",0,VLOOKUP($A30, 'Ex Ante LI &amp; Eligibility Stats'!$A$6:$N$16,C$25,FALSE)*B30/1000))</f>
        <v>0</v>
      </c>
      <c r="D30" s="64">
        <f>IF(B30="","",IF(VLOOKUP($A30, 'Ex Post LI &amp; Eligibility Stats'!$A$6:$N$16,D$25,FALSE)="N/A",0,VLOOKUP($A30,'Ex Post LI &amp; Eligibility Stats'!$A$6:$N$16,D$25,FALSE)*B30/1000))</f>
        <v>0</v>
      </c>
      <c r="E30" s="349"/>
      <c r="F30" s="63" t="str">
        <f>IF(E30="","",IF(VLOOKUP($A30, 'Ex Ante LI &amp; Eligibility Stats'!$A$6:$N$16,F$25,FALSE)="N/A",0,VLOOKUP($A30, 'Ex Ante LI &amp; Eligibility Stats'!$A$6:$N$16,F$25,FALSE)*E30/1000))</f>
        <v/>
      </c>
      <c r="G30" s="64" t="str">
        <f>IF(E30="","",IF(VLOOKUP($A30, 'Ex Post LI &amp; Eligibility Stats'!$A$6:$N$16,G$25,FALSE)="N/A",0,VLOOKUP($A30,'Ex Post LI &amp; Eligibility Stats'!$A$6:$N$16,G$25,FALSE)*E30/1000))</f>
        <v/>
      </c>
      <c r="H30" s="35"/>
      <c r="I30" s="63" t="str">
        <f>IF(H30="","",IF(VLOOKUP($A30, 'Ex Ante LI &amp; Eligibility Stats'!$A$6:$N$16,I$25,FALSE)="N/A",0,VLOOKUP($A30, 'Ex Ante LI &amp; Eligibility Stats'!$A$6:$N$16,I$25,FALSE)*H30/1000))</f>
        <v/>
      </c>
      <c r="J30" s="64" t="str">
        <f>IF(H30="","",IF(VLOOKUP($A30, 'Ex Post LI &amp; Eligibility Stats'!$A$6:$N$16,J$25,FALSE)="N/A",0,VLOOKUP($A30,'Ex Post LI &amp; Eligibility Stats'!$A$6:$N$16,J$25,FALSE)*H30/1000))</f>
        <v/>
      </c>
      <c r="K30" s="35"/>
      <c r="L30" s="70" t="str">
        <f>IF(K30="","",IF(VLOOKUP($A30, 'Ex Ante LI &amp; Eligibility Stats'!$A$6:$N$16,L$25,FALSE)="N/A",0,VLOOKUP($A30, 'Ex Ante LI &amp; Eligibility Stats'!$A$6:$N$16,L$25,FALSE)*K30/1000))</f>
        <v/>
      </c>
      <c r="M30" s="72" t="str">
        <f>IF(K30="","",IF(VLOOKUP($A30, 'Ex Post LI &amp; Eligibility Stats'!$A$6:$N$16,M$25,FALSE)="N/A",0,VLOOKUP($A30,'Ex Post LI &amp; Eligibility Stats'!$A$6:$N$16,M$25,FALSE)*K30/1000))</f>
        <v/>
      </c>
      <c r="N30" s="35"/>
      <c r="O30" s="70" t="str">
        <f>IF(N30="","",IF(VLOOKUP($A30, 'Ex Ante LI &amp; Eligibility Stats'!$A$6:$N$16,O$25,FALSE)="N/A",0,VLOOKUP($A30, 'Ex Ante LI &amp; Eligibility Stats'!$A$6:$N$16,O$25,FALSE)*N30/1000))</f>
        <v/>
      </c>
      <c r="P30" s="72" t="str">
        <f>IF(N30="","",IF(VLOOKUP($A30, 'Ex Post LI &amp; Eligibility Stats'!$A$6:$N$16,P$25,FALSE)="N/A",0,VLOOKUP($A30,'Ex Post LI &amp; Eligibility Stats'!$A$6:$N$16,P$25,FALSE)*N30/1000))</f>
        <v/>
      </c>
      <c r="Q30" s="35"/>
      <c r="R30" s="70" t="str">
        <f>IF(Q30="","",IF(VLOOKUP($A30, 'Ex Ante LI &amp; Eligibility Stats'!$A$6:$N$16,R$25,FALSE)="N/A",0,VLOOKUP($A30, 'Ex Ante LI &amp; Eligibility Stats'!$A$6:$N$16,R$25,FALSE)*Q30/1000))</f>
        <v/>
      </c>
      <c r="S30" s="72" t="str">
        <f>IF(Q30="","",IF(VLOOKUP($A30, 'Ex Post LI &amp; Eligibility Stats'!$A$6:$N$16,S$25,FALSE)="N/A",0,VLOOKUP($A30,'Ex Post LI &amp; Eligibility Stats'!$A$6:$N$16,S$25,FALSE)*Q30/1000))</f>
        <v/>
      </c>
      <c r="T30" s="218" t="s">
        <v>19</v>
      </c>
    </row>
    <row r="31" spans="1:29" ht="15" customHeight="1">
      <c r="A31" s="217" t="s">
        <v>20</v>
      </c>
      <c r="B31" s="77">
        <v>0</v>
      </c>
      <c r="C31" s="63">
        <f>IF(B31="","",IF(VLOOKUP($A31, 'Ex Ante LI &amp; Eligibility Stats'!$A$6:$N$16,C$25,FALSE)="N/A",0,VLOOKUP($A31, 'Ex Ante LI &amp; Eligibility Stats'!$A$6:$N$16,C$25,FALSE)*B31/1000))</f>
        <v>0</v>
      </c>
      <c r="D31" s="64">
        <f>IF(B31="","",IF(VLOOKUP($A31, 'Ex Post LI &amp; Eligibility Stats'!$A$6:$N$16,D$25,FALSE)="N/A",0,VLOOKUP($A31,'Ex Post LI &amp; Eligibility Stats'!$A$6:$N$16,D$25,FALSE)*B31/1000))</f>
        <v>0</v>
      </c>
      <c r="E31" s="77"/>
      <c r="F31" s="63" t="str">
        <f>IF(E31="","",IF(VLOOKUP($A31, 'Ex Ante LI &amp; Eligibility Stats'!$A$6:$N$16,F$25,FALSE)="N/A",0,VLOOKUP($A31, 'Ex Ante LI &amp; Eligibility Stats'!$A$6:$N$16,F$25,FALSE)*E31/1000))</f>
        <v/>
      </c>
      <c r="G31" s="64" t="str">
        <f>IF(E31="","",IF(VLOOKUP($A31, 'Ex Post LI &amp; Eligibility Stats'!$A$6:$N$16,G$25,FALSE)="N/A",0,VLOOKUP($A31,'Ex Post LI &amp; Eligibility Stats'!$A$6:$N$16,G$25,FALSE)*E31/1000))</f>
        <v/>
      </c>
      <c r="H31" s="77"/>
      <c r="I31" s="63" t="str">
        <f>IF(H31="","",IF(VLOOKUP($A31, 'Ex Ante LI &amp; Eligibility Stats'!$A$6:$N$16,I$25,FALSE)="N/A",0,VLOOKUP($A31, 'Ex Ante LI &amp; Eligibility Stats'!$A$6:$N$16,I$25,FALSE)*H31/1000))</f>
        <v/>
      </c>
      <c r="J31" s="64" t="str">
        <f>IF(H31="","",IF(VLOOKUP($A31, 'Ex Post LI &amp; Eligibility Stats'!$A$6:$N$16,J$25,FALSE)="N/A",0,VLOOKUP($A31,'Ex Post LI &amp; Eligibility Stats'!$A$6:$N$16,J$25,FALSE)*H31/1000))</f>
        <v/>
      </c>
      <c r="K31" s="77"/>
      <c r="L31" s="70" t="str">
        <f>IF(K31="","",IF(VLOOKUP($A31, 'Ex Ante LI &amp; Eligibility Stats'!$A$6:$N$16,L$25,FALSE)="N/A",0,VLOOKUP($A31, 'Ex Ante LI &amp; Eligibility Stats'!$A$6:$N$16,L$25,FALSE)*K31/1000))</f>
        <v/>
      </c>
      <c r="M31" s="72" t="str">
        <f>IF(K31="","",IF(VLOOKUP($A31, 'Ex Post LI &amp; Eligibility Stats'!$A$6:$N$16,M$25,FALSE)="N/A",0,VLOOKUP($A31,'Ex Post LI &amp; Eligibility Stats'!$A$6:$N$16,M$25,FALSE)*K31/1000))</f>
        <v/>
      </c>
      <c r="N31" s="77"/>
      <c r="O31" s="70" t="str">
        <f>IF(N31="","",IF(VLOOKUP($A31, 'Ex Ante LI &amp; Eligibility Stats'!$A$6:$N$16,O$25,FALSE)="N/A",0,VLOOKUP($A31, 'Ex Ante LI &amp; Eligibility Stats'!$A$6:$N$16,O$25,FALSE)*N31/1000))</f>
        <v/>
      </c>
      <c r="P31" s="72" t="str">
        <f>IF(N31="","",IF(VLOOKUP($A31, 'Ex Post LI &amp; Eligibility Stats'!$A$6:$N$16,P$25,FALSE)="N/A",0,VLOOKUP($A31,'Ex Post LI &amp; Eligibility Stats'!$A$6:$N$16,P$25,FALSE)*N31/1000))</f>
        <v/>
      </c>
      <c r="Q31" s="35"/>
      <c r="R31" s="70" t="str">
        <f>IF(Q31="","",IF(VLOOKUP($A31, 'Ex Ante LI &amp; Eligibility Stats'!$A$6:$N$16,R$25,FALSE)="N/A",0,VLOOKUP($A31, 'Ex Ante LI &amp; Eligibility Stats'!$A$6:$N$16,R$25,FALSE)*Q31/1000))</f>
        <v/>
      </c>
      <c r="S31" s="72" t="str">
        <f>IF(Q31="","",IF(VLOOKUP($A31, 'Ex Post LI &amp; Eligibility Stats'!$A$6:$N$16,S$25,FALSE)="N/A",0,VLOOKUP($A31,'Ex Post LI &amp; Eligibility Stats'!$A$6:$N$16,S$25,FALSE)*Q31/1000))</f>
        <v/>
      </c>
      <c r="T31" s="218" t="s">
        <v>19</v>
      </c>
    </row>
    <row r="32" spans="1:29" ht="13.5" customHeight="1">
      <c r="A32" s="219" t="s">
        <v>21</v>
      </c>
      <c r="B32" s="349">
        <v>0</v>
      </c>
      <c r="C32" s="63">
        <f>IF(B32="","",IF(VLOOKUP($A32, 'Ex Ante LI &amp; Eligibility Stats'!$A$6:$N$16,C$25,FALSE)="N/A",0,VLOOKUP($A32, 'Ex Ante LI &amp; Eligibility Stats'!$A$6:$N$16,C$25,FALSE)*B32/1000))</f>
        <v>0</v>
      </c>
      <c r="D32" s="64">
        <f>IF(B32="","",IF(VLOOKUP($A32, 'Ex Post LI &amp; Eligibility Stats'!$A$6:$N$16,D$25,FALSE)="N/A",0,VLOOKUP($A32,'Ex Post LI &amp; Eligibility Stats'!$A$6:$N$16,D$25,FALSE)*B32/1000))</f>
        <v>0</v>
      </c>
      <c r="E32" s="77"/>
      <c r="F32" s="63" t="str">
        <f>IF(E32="","",IF(VLOOKUP($A32, 'Ex Ante LI &amp; Eligibility Stats'!$A$6:$N$16,F$25,FALSE)="N/A",0,VLOOKUP($A32, 'Ex Ante LI &amp; Eligibility Stats'!$A$6:$N$16,F$25,FALSE)*E32/1000))</f>
        <v/>
      </c>
      <c r="G32" s="64" t="str">
        <f>IF(E32="","",IF(VLOOKUP($A32, 'Ex Post LI &amp; Eligibility Stats'!$A$6:$N$16,G$25,FALSE)="N/A",0,VLOOKUP($A32,'Ex Post LI &amp; Eligibility Stats'!$A$6:$N$16,G$25,FALSE)*E32/1000))</f>
        <v/>
      </c>
      <c r="H32" s="35"/>
      <c r="I32" s="63" t="str">
        <f>IF(H32="","",IF(VLOOKUP($A32, 'Ex Ante LI &amp; Eligibility Stats'!$A$6:$N$16,I$25,FALSE)="N/A",0,VLOOKUP($A32, 'Ex Ante LI &amp; Eligibility Stats'!$A$6:$N$16,I$25,FALSE)*H32/1000))</f>
        <v/>
      </c>
      <c r="J32" s="64" t="str">
        <f>IF(H32="","",IF(VLOOKUP($A32, 'Ex Post LI &amp; Eligibility Stats'!$A$6:$N$16,J$25,FALSE)="N/A",0,VLOOKUP($A32,'Ex Post LI &amp; Eligibility Stats'!$A$6:$N$16,J$25,FALSE)*H32/1000))</f>
        <v/>
      </c>
      <c r="K32" s="35"/>
      <c r="L32" s="70" t="str">
        <f>IF(K32="","",IF(VLOOKUP($A32, 'Ex Ante LI &amp; Eligibility Stats'!$A$6:$N$16,L$25,FALSE)="N/A",0,VLOOKUP($A32, 'Ex Ante LI &amp; Eligibility Stats'!$A$6:$N$16,L$25,FALSE)*K32/1000))</f>
        <v/>
      </c>
      <c r="M32" s="72" t="str">
        <f>IF(K32="","",IF(VLOOKUP($A32, 'Ex Post LI &amp; Eligibility Stats'!$A$6:$N$16,M$25,FALSE)="N/A",0,VLOOKUP($A32,'Ex Post LI &amp; Eligibility Stats'!$A$6:$N$16,M$25,FALSE)*K32/1000))</f>
        <v/>
      </c>
      <c r="N32" s="35"/>
      <c r="O32" s="70" t="str">
        <f>IF(N32="","",IF(VLOOKUP($A32, 'Ex Ante LI &amp; Eligibility Stats'!$A$6:$N$16,O$25,FALSE)="N/A",0,VLOOKUP($A32, 'Ex Ante LI &amp; Eligibility Stats'!$A$6:$N$16,O$25,FALSE)*N32/1000))</f>
        <v/>
      </c>
      <c r="P32" s="72" t="str">
        <f>IF(N32="","",IF(VLOOKUP($A32, 'Ex Post LI &amp; Eligibility Stats'!$A$6:$N$16,P$25,FALSE)="N/A",0,VLOOKUP($A32,'Ex Post LI &amp; Eligibility Stats'!$A$6:$N$16,P$25,FALSE)*N32/1000))</f>
        <v/>
      </c>
      <c r="Q32" s="35"/>
      <c r="R32" s="70" t="str">
        <f>IF(Q32="","",IF(VLOOKUP($A32, 'Ex Ante LI &amp; Eligibility Stats'!$A$6:$N$16,R$25,FALSE)="N/A",0,VLOOKUP($A32, 'Ex Ante LI &amp; Eligibility Stats'!$A$6:$N$16,R$25,FALSE)*Q32/1000))</f>
        <v/>
      </c>
      <c r="S32" s="72" t="str">
        <f>IF(Q32="","",IF(VLOOKUP($A32, 'Ex Post LI &amp; Eligibility Stats'!$A$6:$N$16,S$25,FALSE)="N/A",0,VLOOKUP($A32,'Ex Post LI &amp; Eligibility Stats'!$A$6:$N$16,S$25,FALSE)*Q32/1000))</f>
        <v/>
      </c>
      <c r="T32" s="218" t="s">
        <v>19</v>
      </c>
    </row>
    <row r="33" spans="1:20" ht="14.25">
      <c r="A33" s="36" t="s">
        <v>22</v>
      </c>
      <c r="B33" s="349">
        <v>62177</v>
      </c>
      <c r="C33" s="65">
        <f>IF(B33="","",IF(VLOOKUP($A33, 'Ex Ante LI &amp; Eligibility Stats'!$A$6:$N$16,C$25,FALSE)="N/A",0,VLOOKUP($A33, 'Ex Ante LI &amp; Eligibility Stats'!$A$6:$N$16,C$25,FALSE)*B33/1000))</f>
        <v>17.749716066289999</v>
      </c>
      <c r="D33" s="64">
        <f>IF(B33="","",IF(VLOOKUP($A33, 'Ex Post LI &amp; Eligibility Stats'!$A$6:$N$16,D$25,FALSE)="N/A",0,VLOOKUP($A33,'Ex Post LI &amp; Eligibility Stats'!$A$6:$N$16,D$25,FALSE)*B33/1000))</f>
        <v>15.914228020800001</v>
      </c>
      <c r="E33" s="78"/>
      <c r="F33" s="65" t="str">
        <f>IF(E33="","",IF(VLOOKUP($A33, 'Ex Ante LI &amp; Eligibility Stats'!$A$6:$N$16,F$25,FALSE)="N/A",0,VLOOKUP($A33, 'Ex Ante LI &amp; Eligibility Stats'!$A$6:$N$16,F$25,FALSE)*E33/1000))</f>
        <v/>
      </c>
      <c r="G33" s="66" t="str">
        <f>IF(E33="","",IF(VLOOKUP($A33, 'Ex Post LI &amp; Eligibility Stats'!$A$6:$N$16,G$25,FALSE)="N/A",0,VLOOKUP($A33,'Ex Post LI &amp; Eligibility Stats'!$A$6:$N$16,G$25,FALSE)*E33/1000))</f>
        <v/>
      </c>
      <c r="H33" s="76"/>
      <c r="I33" s="65" t="str">
        <f>IF(H33="","",IF(VLOOKUP($A33, 'Ex Ante LI &amp; Eligibility Stats'!$A$6:$N$16,I$25,FALSE)="N/A",0,VLOOKUP($A33, 'Ex Ante LI &amp; Eligibility Stats'!$A$6:$N$16,I$25,FALSE)*H33/1000))</f>
        <v/>
      </c>
      <c r="J33" s="66" t="str">
        <f>IF(H33="","",IF(VLOOKUP($A33, 'Ex Post LI &amp; Eligibility Stats'!$A$6:$N$16,J$25,FALSE)="N/A",0,VLOOKUP($A33,'Ex Post LI &amp; Eligibility Stats'!$A$6:$N$16,J$25,FALSE)*H33/1000))</f>
        <v/>
      </c>
      <c r="K33" s="35"/>
      <c r="L33" s="71" t="str">
        <f>IF(K33="","",IF(VLOOKUP($A33, 'Ex Ante LI &amp; Eligibility Stats'!$A$6:$N$16,L$25,FALSE)="N/A",0,VLOOKUP($A33, 'Ex Ante LI &amp; Eligibility Stats'!$A$6:$N$16,L$25,FALSE)*K33/1000))</f>
        <v/>
      </c>
      <c r="M33" s="73" t="str">
        <f>IF(K33="","",IF(VLOOKUP($A33, 'Ex Post LI &amp; Eligibility Stats'!$A$6:$N$16,M$25,FALSE)="N/A",0,VLOOKUP($A33,'Ex Post LI &amp; Eligibility Stats'!$A$6:$N$16,M$25,FALSE)*K33/1000))</f>
        <v/>
      </c>
      <c r="N33" s="35"/>
      <c r="O33" s="71" t="str">
        <f>IF(N33="","",IF(VLOOKUP($A33, 'Ex Ante LI &amp; Eligibility Stats'!$A$6:$N$16,O$25,FALSE)="N/A",0,VLOOKUP($A33, 'Ex Ante LI &amp; Eligibility Stats'!$A$6:$N$16,O$25,FALSE)*N33/1000))</f>
        <v/>
      </c>
      <c r="P33" s="73" t="str">
        <f>IF(N33="","",IF(VLOOKUP($A33, 'Ex Post LI &amp; Eligibility Stats'!$A$6:$N$16,P$25,FALSE)="N/A",0,VLOOKUP($A33,'Ex Post LI &amp; Eligibility Stats'!$A$6:$N$16,P$25,FALSE)*N33/1000))</f>
        <v/>
      </c>
      <c r="Q33" s="35"/>
      <c r="R33" s="71" t="str">
        <f>IF(Q33="","",IF(VLOOKUP($A33, 'Ex Ante LI &amp; Eligibility Stats'!$A$6:$N$16,R$25,FALSE)="N/A",0,VLOOKUP($A33, 'Ex Ante LI &amp; Eligibility Stats'!$A$6:$N$16,R$25,FALSE)*Q33/1000))</f>
        <v/>
      </c>
      <c r="S33" s="73" t="str">
        <f>IF(Q33="","",IF(VLOOKUP($A33, 'Ex Post LI &amp; Eligibility Stats'!$A$6:$N$16,S$25,FALSE)="N/A",0,VLOOKUP($A33,'Ex Post LI &amp; Eligibility Stats'!$A$6:$N$16,S$25,FALSE)*Q33/1000))</f>
        <v/>
      </c>
      <c r="T33" s="218" t="s">
        <v>19</v>
      </c>
    </row>
    <row r="34" spans="1:20" s="41" customFormat="1" ht="13.5" thickBot="1">
      <c r="A34" s="109" t="s">
        <v>23</v>
      </c>
      <c r="B34" s="210">
        <f>IF(B29="","",SUM(B29:B33))</f>
        <v>62388</v>
      </c>
      <c r="C34" s="351">
        <f t="shared" ref="C34:E34" si="13">IF(C29="","",SUM(C29:C33))</f>
        <v>165.27211802629</v>
      </c>
      <c r="D34" s="211">
        <f t="shared" si="13"/>
        <v>49.335729095566357</v>
      </c>
      <c r="E34" s="114" t="str">
        <f t="shared" si="13"/>
        <v/>
      </c>
      <c r="F34" s="115" t="str">
        <f t="shared" ref="F34:S34" si="14">IF(F29="","",SUM(F29:F33))</f>
        <v/>
      </c>
      <c r="G34" s="116" t="str">
        <f t="shared" si="14"/>
        <v/>
      </c>
      <c r="H34" s="158" t="str">
        <f t="shared" si="14"/>
        <v/>
      </c>
      <c r="I34" s="115" t="str">
        <f t="shared" si="14"/>
        <v/>
      </c>
      <c r="J34" s="116" t="str">
        <f t="shared" si="14"/>
        <v/>
      </c>
      <c r="K34" s="158" t="str">
        <f t="shared" si="14"/>
        <v/>
      </c>
      <c r="L34" s="355" t="str">
        <f t="shared" si="14"/>
        <v/>
      </c>
      <c r="M34" s="159" t="str">
        <f t="shared" si="14"/>
        <v/>
      </c>
      <c r="N34" s="158" t="str">
        <f t="shared" si="14"/>
        <v/>
      </c>
      <c r="O34" s="355" t="str">
        <f t="shared" si="14"/>
        <v/>
      </c>
      <c r="P34" s="159" t="str">
        <f t="shared" si="14"/>
        <v/>
      </c>
      <c r="Q34" s="158" t="str">
        <f t="shared" si="14"/>
        <v/>
      </c>
      <c r="R34" s="355" t="str">
        <f t="shared" si="14"/>
        <v/>
      </c>
      <c r="S34" s="159" t="str">
        <f t="shared" si="14"/>
        <v/>
      </c>
      <c r="T34" s="509"/>
    </row>
    <row r="35" spans="1:20" ht="13.5" thickTop="1">
      <c r="A35" s="348" t="s">
        <v>42</v>
      </c>
      <c r="B35" s="104"/>
      <c r="C35" s="104"/>
      <c r="D35" s="106"/>
      <c r="E35" s="104"/>
      <c r="F35" s="104"/>
      <c r="G35" s="104"/>
      <c r="H35" s="354"/>
      <c r="I35" s="104"/>
      <c r="J35" s="113"/>
      <c r="K35" s="104"/>
      <c r="L35" s="104"/>
      <c r="M35" s="113"/>
      <c r="N35" s="104"/>
      <c r="O35" s="104"/>
      <c r="P35" s="113"/>
      <c r="Q35" s="104"/>
      <c r="R35" s="104"/>
      <c r="S35" s="113"/>
      <c r="T35" s="508"/>
    </row>
    <row r="36" spans="1:20" ht="13.5" customHeight="1">
      <c r="A36" s="352" t="s">
        <v>25</v>
      </c>
      <c r="B36" s="349">
        <v>0</v>
      </c>
      <c r="C36" s="70">
        <f>IF(B36="","",IF(VLOOKUP($A36, 'Ex Ante LI &amp; Eligibility Stats'!$A$6:$N$16,C$25,FALSE)="N/A",0,VLOOKUP($A36, 'Ex Ante LI &amp; Eligibility Stats'!$A$6:$N$16,C$25,FALSE)*B36/1000))</f>
        <v>0</v>
      </c>
      <c r="D36" s="72">
        <v>0</v>
      </c>
      <c r="E36" s="77"/>
      <c r="F36" s="70" t="str">
        <f>IF(E36="","",IF(VLOOKUP($A36, 'Ex Ante LI &amp; Eligibility Stats'!$A$6:$N$16,F$25,FALSE)="N/A",0,VLOOKUP($A36, 'Ex Ante LI &amp; Eligibility Stats'!$A$6:$N$16,F$25,FALSE)*E36/1000))</f>
        <v/>
      </c>
      <c r="G36" s="72"/>
      <c r="H36" s="77"/>
      <c r="I36" s="70" t="str">
        <f>IF(H36="","",IF(VLOOKUP($A36, 'Ex Ante LI &amp; Eligibility Stats'!$A$6:$N$16,I$25,FALSE)="N/A",0,VLOOKUP($A36, 'Ex Ante LI &amp; Eligibility Stats'!$A$6:$N$16,I$25,FALSE)*H36/1000))</f>
        <v/>
      </c>
      <c r="J36" s="72"/>
      <c r="K36" s="77"/>
      <c r="L36" s="70" t="str">
        <f>IF(K36="","",IF(VLOOKUP($A36, 'Ex Ante LI &amp; Eligibility Stats'!$A$6:$N$16,L$25,FALSE)="N/A",0,VLOOKUP($A36, 'Ex Ante LI &amp; Eligibility Stats'!$A$6:$N$16,L$25,FALSE)*K36/1000))</f>
        <v/>
      </c>
      <c r="M36" s="72"/>
      <c r="N36" s="349"/>
      <c r="O36" s="70" t="str">
        <f>IF(N36="","",IF(VLOOKUP($A36, 'Ex Ante LI &amp; Eligibility Stats'!$A$6:$N$16,O$25,FALSE)="N/A",0,VLOOKUP($A36, 'Ex Ante LI &amp; Eligibility Stats'!$A$6:$N$16,O$25,FALSE)*N36/1000))</f>
        <v/>
      </c>
      <c r="P36" s="72"/>
      <c r="Q36" s="77"/>
      <c r="R36" s="77" t="str">
        <f>IF(Q36="","",IF(VLOOKUP($A36, 'Ex Ante LI &amp; Eligibility Stats'!$A$6:$N$16,R$25,FALSE)="N/A",0,VLOOKUP($A36, 'Ex Ante LI &amp; Eligibility Stats'!$A$6:$N$16,R$25,FALSE)*Q36/1000))</f>
        <v/>
      </c>
      <c r="S36" s="70"/>
      <c r="T36" s="218">
        <v>603881</v>
      </c>
    </row>
    <row r="37" spans="1:20" ht="13.5" customHeight="1">
      <c r="A37" s="352" t="s">
        <v>26</v>
      </c>
      <c r="B37" s="349">
        <v>293</v>
      </c>
      <c r="C37" s="70">
        <f>IF(B37="","",IF(VLOOKUP($A37, 'Ex Ante LI &amp; Eligibility Stats'!$A$6:$N$16,C$25,FALSE)="N/A",0,VLOOKUP($A37, 'Ex Ante LI &amp; Eligibility Stats'!$A$6:$N$16,C$25,FALSE)*B37/1000))</f>
        <v>10.349601637583891</v>
      </c>
      <c r="D37" s="72">
        <f>IF(B37="","",IF(VLOOKUP($A37, 'Ex Post LI &amp; Eligibility Stats'!$A$6:$N$16,D$25,FALSE)="N/A",0,VLOOKUP($A37,'Ex Post LI &amp; Eligibility Stats'!$A$6:$N$16,D$25,FALSE)*B37/1000))</f>
        <v>28.241666418309155</v>
      </c>
      <c r="E37" s="77"/>
      <c r="F37" s="70" t="str">
        <f>IF(E37="","",IF(VLOOKUP($A37, 'Ex Ante LI &amp; Eligibility Stats'!$A$6:$N$16,F$25,FALSE)="N/A",0,VLOOKUP($A37, 'Ex Ante LI &amp; Eligibility Stats'!$A$6:$N$16,F$25,FALSE)*E37/1000))</f>
        <v/>
      </c>
      <c r="G37" s="72" t="str">
        <f>IF(E37="","",IF(VLOOKUP($A37, 'Ex Post LI &amp; Eligibility Stats'!$A$6:$N$16,G$25,FALSE)="N/A",0,VLOOKUP($A37,'Ex Post LI &amp; Eligibility Stats'!$A$6:$N$16,G$25,FALSE)*E37/1000))</f>
        <v/>
      </c>
      <c r="H37" s="77"/>
      <c r="I37" s="70" t="str">
        <f>IF(H37="","",IF(VLOOKUP($A37, 'Ex Ante LI &amp; Eligibility Stats'!$A$6:$N$16,I$25,FALSE)="N/A",0,VLOOKUP($A37, 'Ex Ante LI &amp; Eligibility Stats'!$A$6:$N$16,I$25,FALSE)*H37/1000))</f>
        <v/>
      </c>
      <c r="J37" s="72" t="str">
        <f>IF(H37="","",IF(VLOOKUP($A37, 'Ex Post LI &amp; Eligibility Stats'!$A$6:$N$16,J$25,FALSE)="N/A",0,VLOOKUP($A37,'Ex Post LI &amp; Eligibility Stats'!$A$6:$N$16,J$25,FALSE)*H37/1000))</f>
        <v/>
      </c>
      <c r="K37" s="77"/>
      <c r="L37" s="70" t="str">
        <f>IF(K37="","",IF(VLOOKUP($A37, 'Ex Ante LI &amp; Eligibility Stats'!$A$6:$N$16,L$25,FALSE)="N/A",0,VLOOKUP($A37, 'Ex Ante LI &amp; Eligibility Stats'!$A$6:$N$16,L$25,FALSE)*K37/1000))</f>
        <v/>
      </c>
      <c r="M37" s="72" t="str">
        <f>IF(K37="","",IF(VLOOKUP($A37, 'Ex Post LI &amp; Eligibility Stats'!$A$6:$N$16,M$25,FALSE)="N/A",0,VLOOKUP($A37,'Ex Post LI &amp; Eligibility Stats'!$A$6:$N$16,M$25,FALSE)*K37/1000))</f>
        <v/>
      </c>
      <c r="N37" s="349"/>
      <c r="O37" s="70" t="str">
        <f>IF(N37="","",IF(VLOOKUP($A37, 'Ex Ante LI &amp; Eligibility Stats'!$A$6:$N$16,O$25,FALSE)="N/A",0,VLOOKUP($A37, 'Ex Ante LI &amp; Eligibility Stats'!$A$6:$N$16,O$25,FALSE)*N37/1000))</f>
        <v/>
      </c>
      <c r="P37" s="72" t="str">
        <f>IF(N37="","",IF(VLOOKUP($A37, 'Ex Post LI &amp; Eligibility Stats'!$A$6:$N$16,P$25,FALSE)="N/A",0,VLOOKUP($A37,'Ex Post LI &amp; Eligibility Stats'!$A$6:$N$16,P$25,FALSE)*N37/1000))</f>
        <v/>
      </c>
      <c r="Q37" s="77"/>
      <c r="R37" s="77" t="str">
        <f>IF(Q37="","",IF(VLOOKUP($A37, 'Ex Ante LI &amp; Eligibility Stats'!$A$6:$N$16,R$25,FALSE)="N/A",0,VLOOKUP($A37, 'Ex Ante LI &amp; Eligibility Stats'!$A$6:$N$16,R$25,FALSE)*Q37/1000))</f>
        <v/>
      </c>
      <c r="S37" s="70" t="str">
        <f>IF(Q37="","",IF(VLOOKUP($A37, 'Ex Post LI &amp; Eligibility Stats'!$A$6:$N$16,S$25,FALSE)="N/A",0,VLOOKUP($A37,'Ex Post LI &amp; Eligibility Stats'!$A$6:$N$16,S$25,FALSE)*Q37/1000))</f>
        <v/>
      </c>
      <c r="T37" s="218">
        <v>603881</v>
      </c>
    </row>
    <row r="38" spans="1:20" ht="13.5" customHeight="1">
      <c r="A38" s="217" t="s">
        <v>27</v>
      </c>
      <c r="B38" s="349">
        <v>1566</v>
      </c>
      <c r="C38" s="63">
        <f>IF(B38="","",IF(VLOOKUP($A38, 'Ex Ante LI &amp; Eligibility Stats'!$A$6:$N$16,C$25,FALSE)="N/A",0,VLOOKUP($A38, 'Ex Ante LI &amp; Eligibility Stats'!$A$6:$N$16,C$25,FALSE)*B38/1000))</f>
        <v>4.9931605256399987</v>
      </c>
      <c r="D38" s="136">
        <f>IF(B38="","",IF(VLOOKUP($A38, 'Ex Post LI &amp; Eligibility Stats'!$A$6:$N$16,D$25,FALSE)="N/A",0,VLOOKUP($A38,'Ex Post LI &amp; Eligibility Stats'!$A$6:$N$16,D$25,FALSE)*B38/1000))</f>
        <v>5.0240465244000001</v>
      </c>
      <c r="E38" s="77"/>
      <c r="F38" s="77" t="str">
        <f>IF(E38="","",IF(VLOOKUP($A38, 'Ex Ante LI &amp; Eligibility Stats'!$A$6:$N$16,F$25,FALSE)="N/A",0,VLOOKUP($A38, 'Ex Ante LI &amp; Eligibility Stats'!$A$6:$N$16,F$25,FALSE)*E38/1000))</f>
        <v/>
      </c>
      <c r="G38" s="74" t="str">
        <f>IF(E38="","",IF(VLOOKUP($A38, 'Ex Post LI &amp; Eligibility Stats'!$A$6:$N$16,G$25,FALSE)="N/A",0,VLOOKUP($A38,'Ex Post LI &amp; Eligibility Stats'!$A$6:$N$16,G$25,FALSE)*E38/1000))</f>
        <v/>
      </c>
      <c r="H38" s="77"/>
      <c r="I38" s="77" t="str">
        <f>IF(H38="","",IF(VLOOKUP($A38, 'Ex Ante LI &amp; Eligibility Stats'!$A$6:$N$16,I$25,FALSE)="N/A",0,VLOOKUP($A38, 'Ex Ante LI &amp; Eligibility Stats'!$A$6:$N$16,I$25,FALSE)*H38/1000))</f>
        <v/>
      </c>
      <c r="J38" s="74" t="str">
        <f>IF(H38="","",IF(VLOOKUP($A38, 'Ex Post LI &amp; Eligibility Stats'!$A$6:$N$16,J$25,FALSE)="N/A",0,VLOOKUP($A38,'Ex Post LI &amp; Eligibility Stats'!$A$6:$N$16,J$25,FALSE)*H38/1000))</f>
        <v/>
      </c>
      <c r="K38" s="77"/>
      <c r="L38" s="77" t="str">
        <f>IF(K38="","",IF(VLOOKUP($A38, 'Ex Ante LI &amp; Eligibility Stats'!$A$6:$N$16,L$25,FALSE)="N/A",0,VLOOKUP($A38, 'Ex Ante LI &amp; Eligibility Stats'!$A$6:$N$16,L$25,FALSE)*K38/1000))</f>
        <v/>
      </c>
      <c r="M38" s="74" t="str">
        <f>IF(K38="","",IF(VLOOKUP($A38, 'Ex Post LI &amp; Eligibility Stats'!$A$6:$N$16,M$25,FALSE)="N/A",0,VLOOKUP($A38,'Ex Post LI &amp; Eligibility Stats'!$A$6:$N$16,M$25,FALSE)*K38/1000))</f>
        <v/>
      </c>
      <c r="N38" s="77"/>
      <c r="O38" s="77" t="str">
        <f>IF(N38="","",IF(VLOOKUP($A38, 'Ex Ante LI &amp; Eligibility Stats'!$A$6:$N$16,O$25,FALSE)="N/A",0,VLOOKUP($A38, 'Ex Ante LI &amp; Eligibility Stats'!$A$6:$N$16,O$25,FALSE)*N38/1000))</f>
        <v/>
      </c>
      <c r="P38" s="74" t="str">
        <f>IF(N38="","",IF(VLOOKUP($A38, 'Ex Post LI &amp; Eligibility Stats'!$A$6:$N$16,P$25,FALSE)="N/A",0,VLOOKUP($A38,'Ex Post LI &amp; Eligibility Stats'!$A$6:$N$16,P$25,FALSE)*N38/1000))</f>
        <v/>
      </c>
      <c r="Q38" s="260"/>
      <c r="R38" s="77" t="str">
        <f>IF(Q38="","",IF(VLOOKUP($A38, 'Ex Ante LI &amp; Eligibility Stats'!$A$6:$N$16,R$25,FALSE)="N/A",0,VLOOKUP($A38, 'Ex Ante LI &amp; Eligibility Stats'!$A$6:$N$16,R$25,FALSE)*Q38/1000))</f>
        <v/>
      </c>
      <c r="S38" s="70" t="str">
        <f>IF(Q38="","",IF(VLOOKUP($A38, 'Ex Post LI &amp; Eligibility Stats'!$A$6:$N$16,S$25,FALSE)="N/A",0,VLOOKUP($A38,'Ex Post LI &amp; Eligibility Stats'!$A$6:$N$16,S$25,FALSE)*Q38/1000))</f>
        <v/>
      </c>
      <c r="T38" s="218">
        <v>7299</v>
      </c>
    </row>
    <row r="39" spans="1:20" ht="13.5" customHeight="1">
      <c r="A39" s="217" t="s">
        <v>28</v>
      </c>
      <c r="B39" s="349">
        <v>15905</v>
      </c>
      <c r="C39" s="63">
        <f>IF(B39="","",IF(VLOOKUP($A39, 'Ex Ante LI &amp; Eligibility Stats'!$A$6:$N$16,C$25,FALSE)="N/A",0,VLOOKUP($A39, 'Ex Ante LI &amp; Eligibility Stats'!$A$6:$N$16,C$25,FALSE)*B39/1000))</f>
        <v>2.9912931443100002</v>
      </c>
      <c r="D39" s="64">
        <f>IF(B39="","",IF(VLOOKUP($A39, 'Ex Post LI &amp; Eligibility Stats'!$A$6:$N$16,D$25,FALSE)="N/A",0,VLOOKUP($A39,'Ex Post LI &amp; Eligibility Stats'!$A$6:$N$16,D$25,FALSE)*B39/1000))</f>
        <v>2.9272490851999997</v>
      </c>
      <c r="E39" s="77"/>
      <c r="F39" s="77" t="str">
        <f>IF(E39="","",IF(VLOOKUP($A39, 'Ex Ante LI &amp; Eligibility Stats'!$A$6:$N$16,F$25,FALSE)="N/A",0,VLOOKUP($A39, 'Ex Ante LI &amp; Eligibility Stats'!$A$6:$N$16,F$25,FALSE)*E39/1000))</f>
        <v/>
      </c>
      <c r="G39" s="72" t="str">
        <f>IF(E39="","",IF(VLOOKUP($A39, 'Ex Post LI &amp; Eligibility Stats'!$A$6:$N$16,G$25,FALSE)="N/A",0,VLOOKUP($A39,'Ex Post LI &amp; Eligibility Stats'!$A$6:$N$16,G$25,FALSE)*E39/1000))</f>
        <v/>
      </c>
      <c r="H39" s="77"/>
      <c r="I39" s="77" t="str">
        <f>IF(H39="","",IF(VLOOKUP($A39, 'Ex Ante LI &amp; Eligibility Stats'!$A$6:$N$16,I$25,FALSE)="N/A",0,VLOOKUP($A39, 'Ex Ante LI &amp; Eligibility Stats'!$A$6:$N$16,I$25,FALSE)*H39/1000))</f>
        <v/>
      </c>
      <c r="J39" s="74" t="str">
        <f>IF(H39="","",IF(VLOOKUP($A39, 'Ex Post LI &amp; Eligibility Stats'!$A$6:$N$16,J$25,FALSE)="N/A",0,VLOOKUP($A39,'Ex Post LI &amp; Eligibility Stats'!$A$6:$N$16,J$25,FALSE)*H39/1000))</f>
        <v/>
      </c>
      <c r="K39" s="77"/>
      <c r="L39" s="77" t="str">
        <f>IF(K39="","",IF(VLOOKUP($A39, 'Ex Ante LI &amp; Eligibility Stats'!$A$6:$N$16,L$25,FALSE)="N/A",0,VLOOKUP($A39, 'Ex Ante LI &amp; Eligibility Stats'!$A$6:$N$16,L$25,FALSE)*K39/1000))</f>
        <v/>
      </c>
      <c r="M39" s="72" t="str">
        <f>IF(K39="","",IF(VLOOKUP($A39, 'Ex Post LI &amp; Eligibility Stats'!$A$6:$N$16,M$25,FALSE)="N/A",0,VLOOKUP($A39,'Ex Post LI &amp; Eligibility Stats'!$A$6:$N$16,M$25,FALSE)*K39/1000))</f>
        <v/>
      </c>
      <c r="N39" s="77"/>
      <c r="O39" s="77" t="str">
        <f>IF(N39="","",IF(VLOOKUP($A39, 'Ex Ante LI &amp; Eligibility Stats'!$A$6:$N$16,O$25,FALSE)="N/A",0,VLOOKUP($A39, 'Ex Ante LI &amp; Eligibility Stats'!$A$6:$N$16,O$25,FALSE)*N39/1000))</f>
        <v/>
      </c>
      <c r="P39" s="72" t="str">
        <f>IF(N39="","",IF(VLOOKUP($A39, 'Ex Post LI &amp; Eligibility Stats'!$A$6:$N$16,P$25,FALSE)="N/A",0,VLOOKUP($A39,'Ex Post LI &amp; Eligibility Stats'!$A$6:$N$16,P$25,FALSE)*N39/1000))</f>
        <v/>
      </c>
      <c r="Q39" s="260"/>
      <c r="R39" s="77" t="str">
        <f>IF(Q39="","",IF(VLOOKUP($A39, 'Ex Ante LI &amp; Eligibility Stats'!$A$6:$N$16,R$25,FALSE)="N/A",0,VLOOKUP($A39, 'Ex Ante LI &amp; Eligibility Stats'!$A$6:$N$16,R$25,FALSE)*Q39/1000))</f>
        <v/>
      </c>
      <c r="S39" s="70" t="str">
        <f>IF(Q39="","",IF(VLOOKUP($A39, 'Ex Post LI &amp; Eligibility Stats'!$A$6:$N$16,S$25,FALSE)="N/A",0,VLOOKUP($A39,'Ex Post LI &amp; Eligibility Stats'!$A$6:$N$16,S$25,FALSE)*Q39/1000))</f>
        <v/>
      </c>
      <c r="T39" s="218">
        <v>95833</v>
      </c>
    </row>
    <row r="40" spans="1:20" ht="13.5" customHeight="1">
      <c r="A40" s="217" t="s">
        <v>29</v>
      </c>
      <c r="B40" s="349">
        <v>89809</v>
      </c>
      <c r="C40" s="63">
        <f>IF(B40="","",IF(VLOOKUP($A40, 'Ex Ante LI &amp; Eligibility Stats'!$A$6:$N$16,C$25,FALSE)="N/A",0,VLOOKUP($A40, 'Ex Ante LI &amp; Eligibility Stats'!$A$6:$N$16,C$25,FALSE)*B40/1000))</f>
        <v>2.2616769310920004</v>
      </c>
      <c r="D40" s="64">
        <f>IF(B40="","",IF(VLOOKUP($A40, 'Ex Post LI &amp; Eligibility Stats'!$A$6:$N$16,D$25,FALSE)="N/A",0,VLOOKUP($A40,'Ex Post LI &amp; Eligibility Stats'!$A$6:$N$16,D$25,FALSE)*B40/1000))</f>
        <v>2.2863934456000004</v>
      </c>
      <c r="E40" s="77"/>
      <c r="F40" s="77" t="str">
        <f>IF(E40="","",IF(VLOOKUP($A40, 'Ex Ante LI &amp; Eligibility Stats'!$A$6:$N$16,F$25,FALSE)="N/A",0,VLOOKUP($A40, 'Ex Ante LI &amp; Eligibility Stats'!$A$6:$N$16,F$25,FALSE)*E40/1000))</f>
        <v/>
      </c>
      <c r="G40" s="72" t="str">
        <f>IF(E40="","",IF(VLOOKUP($A40, 'Ex Post LI &amp; Eligibility Stats'!$A$6:$N$16,G$25,FALSE)="N/A",0,VLOOKUP($A40,'Ex Post LI &amp; Eligibility Stats'!$A$6:$N$16,G$25,FALSE)*E40/1000))</f>
        <v/>
      </c>
      <c r="H40" s="77"/>
      <c r="I40" s="77" t="str">
        <f>IF(H40="","",IF(VLOOKUP($A40, 'Ex Ante LI &amp; Eligibility Stats'!$A$6:$N$16,I$25,FALSE)="N/A",0,VLOOKUP($A40, 'Ex Ante LI &amp; Eligibility Stats'!$A$6:$N$16,I$25,FALSE)*H40/1000))</f>
        <v/>
      </c>
      <c r="J40" s="74" t="str">
        <f>IF(H40="","",IF(VLOOKUP($A40, 'Ex Post LI &amp; Eligibility Stats'!$A$6:$N$16,J$25,FALSE)="N/A",0,VLOOKUP($A40,'Ex Post LI &amp; Eligibility Stats'!$A$6:$N$16,J$25,FALSE)*H40/1000))</f>
        <v/>
      </c>
      <c r="K40" s="77"/>
      <c r="L40" s="77" t="str">
        <f>IF(K40="","",IF(VLOOKUP($A40, 'Ex Ante LI &amp; Eligibility Stats'!$A$6:$N$16,L$25,FALSE)="N/A",0,VLOOKUP($A40, 'Ex Ante LI &amp; Eligibility Stats'!$A$6:$N$16,L$25,FALSE)*K40/1000))</f>
        <v/>
      </c>
      <c r="M40" s="72" t="str">
        <f>IF(K40="","",IF(VLOOKUP($A40, 'Ex Post LI &amp; Eligibility Stats'!$A$6:$N$16,M$25,FALSE)="N/A",0,VLOOKUP($A40,'Ex Post LI &amp; Eligibility Stats'!$A$6:$N$16,M$25,FALSE)*K40/1000))</f>
        <v/>
      </c>
      <c r="N40" s="77"/>
      <c r="O40" s="77" t="str">
        <f>IF(N40="","",IF(VLOOKUP($A40, 'Ex Ante LI &amp; Eligibility Stats'!$A$6:$N$16,O$25,FALSE)="N/A",0,VLOOKUP($A40, 'Ex Ante LI &amp; Eligibility Stats'!$A$6:$N$16,O$25,FALSE)*N40/1000))</f>
        <v/>
      </c>
      <c r="P40" s="72" t="str">
        <f>IF(N40="","",IF(VLOOKUP($A40, 'Ex Post LI &amp; Eligibility Stats'!$A$6:$N$16,P$25,FALSE)="N/A",0,VLOOKUP($A40,'Ex Post LI &amp; Eligibility Stats'!$A$6:$N$16,P$25,FALSE)*N40/1000))</f>
        <v/>
      </c>
      <c r="Q40" s="260"/>
      <c r="R40" s="77" t="str">
        <f>IF(Q40="","",IF(VLOOKUP($A40, 'Ex Ante LI &amp; Eligibility Stats'!$A$6:$N$16,R$25,FALSE)="N/A",0,VLOOKUP($A40, 'Ex Ante LI &amp; Eligibility Stats'!$A$6:$N$16,R$25,FALSE)*Q40/1000))</f>
        <v/>
      </c>
      <c r="S40" s="70" t="str">
        <f>IF(Q40="","",IF(VLOOKUP($A40, 'Ex Post LI &amp; Eligibility Stats'!$A$6:$N$16,S$25,FALSE)="N/A",0,VLOOKUP($A40,'Ex Post LI &amp; Eligibility Stats'!$A$6:$N$16,S$25,FALSE)*Q40/1000))</f>
        <v/>
      </c>
      <c r="T40" s="218">
        <v>315414</v>
      </c>
    </row>
    <row r="41" spans="1:20" ht="14.25">
      <c r="A41" s="36" t="s">
        <v>30</v>
      </c>
      <c r="B41" s="91">
        <v>46331</v>
      </c>
      <c r="C41" s="65">
        <f>IF(B41="","",IF(VLOOKUP($A41, 'Ex Ante LI &amp; Eligibility Stats'!$A$6:$N$16,C$25,FALSE)="N/A",0,VLOOKUP($A41, 'Ex Ante LI &amp; Eligibility Stats'!$A$6:$N$16,C$25,FALSE)*B41/1000))</f>
        <v>4.9006921252711635</v>
      </c>
      <c r="D41" s="66">
        <f>IF(B41="","",IF(VLOOKUP($A41, 'Ex Post LI &amp; Eligibility Stats'!$A$6:$N$16,D$25,FALSE)="N/A",0,VLOOKUP($A41,'Ex Post LI &amp; Eligibility Stats'!$A$6:$N$16,D$25,FALSE)*B41/1000))</f>
        <v>5.23997772294</v>
      </c>
      <c r="E41" s="91"/>
      <c r="F41" s="78" t="str">
        <f>IF(E41="","",IF(VLOOKUP($A41, 'Ex Ante LI &amp; Eligibility Stats'!$A$6:$N$16,F$25,FALSE)="N/A",0,VLOOKUP($A41, 'Ex Ante LI &amp; Eligibility Stats'!$A$6:$N$16,F$25,FALSE)*E41/1000))</f>
        <v/>
      </c>
      <c r="G41" s="72" t="str">
        <f>IF(E41="","",IF(VLOOKUP($A41, 'Ex Post LI &amp; Eligibility Stats'!$A$6:$N$16,G$25,FALSE)="N/A",0,VLOOKUP($A41,'Ex Post LI &amp; Eligibility Stats'!$A$6:$N$16,G$25,FALSE)*E41/1000))</f>
        <v/>
      </c>
      <c r="H41" s="91"/>
      <c r="I41" s="78" t="str">
        <f>IF(H41="","",IF(VLOOKUP($A41, 'Ex Ante LI &amp; Eligibility Stats'!$A$6:$N$16,I$25,FALSE)="N/A",0,VLOOKUP($A41, 'Ex Ante LI &amp; Eligibility Stats'!$A$6:$N$16,I$25,FALSE)*H41/1000))</f>
        <v/>
      </c>
      <c r="J41" s="75" t="str">
        <f>IF(H41="","",IF(VLOOKUP($A41, 'Ex Post LI &amp; Eligibility Stats'!$A$6:$N$16,J$25,FALSE)="N/A",0,VLOOKUP($A41,'Ex Post LI &amp; Eligibility Stats'!$A$6:$N$16,J$25,FALSE)*H41/1000))</f>
        <v/>
      </c>
      <c r="K41" s="91"/>
      <c r="L41" s="78" t="str">
        <f>IF(K41="","",IF(VLOOKUP($A41, 'Ex Ante LI &amp; Eligibility Stats'!$A$6:$N$16,L$25,FALSE)="N/A",0,VLOOKUP($A41, 'Ex Ante LI &amp; Eligibility Stats'!$A$6:$N$16,L$25,FALSE)*K41/1000))</f>
        <v/>
      </c>
      <c r="M41" s="72" t="str">
        <f>IF(K41="","",IF(VLOOKUP($A41, 'Ex Post LI &amp; Eligibility Stats'!$A$6:$N$16,M$25,FALSE)="N/A",0,VLOOKUP($A41,'Ex Post LI &amp; Eligibility Stats'!$A$6:$N$16,M$25,FALSE)*K41/1000))</f>
        <v/>
      </c>
      <c r="N41" s="91"/>
      <c r="O41" s="78" t="str">
        <f>IF(N41="","",IF(VLOOKUP($A41, 'Ex Ante LI &amp; Eligibility Stats'!$A$6:$N$16,O$25,FALSE)="N/A",0,VLOOKUP($A41, 'Ex Ante LI &amp; Eligibility Stats'!$A$6:$N$16,O$25,FALSE)*N41/1000))</f>
        <v/>
      </c>
      <c r="P41" s="72" t="str">
        <f>IF(N41="","",IF(VLOOKUP($A41, 'Ex Post LI &amp; Eligibility Stats'!$A$6:$N$16,P$25,FALSE)="N/A",0,VLOOKUP($A41,'Ex Post LI &amp; Eligibility Stats'!$A$6:$N$16,P$25,FALSE)*N41/1000))</f>
        <v/>
      </c>
      <c r="Q41" s="91"/>
      <c r="R41" s="78" t="str">
        <f>IF(Q41="","",IF(VLOOKUP($A41, 'Ex Ante LI &amp; Eligibility Stats'!$A$6:$N$16,R$25,FALSE)="N/A",0,VLOOKUP($A41, 'Ex Ante LI &amp; Eligibility Stats'!$A$6:$N$16,R$25,FALSE)*Q41/1000))</f>
        <v/>
      </c>
      <c r="S41" s="70" t="str">
        <f>IF(Q41="","",IF(VLOOKUP($A41, 'Ex Post LI &amp; Eligibility Stats'!$A$6:$N$16,S$25,FALSE)="N/A",0,VLOOKUP($A41,'Ex Post LI &amp; Eligibility Stats'!$A$6:$N$16,S$25,FALSE)*Q41/1000))</f>
        <v/>
      </c>
      <c r="T41" s="178" t="s">
        <v>19</v>
      </c>
    </row>
    <row r="42" spans="1:20" s="41" customFormat="1" ht="13.5" thickBot="1">
      <c r="A42" s="109" t="s">
        <v>31</v>
      </c>
      <c r="B42" s="131">
        <f>IF(B36="","",SUM(B36:B41))</f>
        <v>153904</v>
      </c>
      <c r="C42" s="132">
        <f t="shared" ref="C42:E42" si="15">IF(C36="","",SUM(C36:C41))</f>
        <v>25.496424363897056</v>
      </c>
      <c r="D42" s="133">
        <f t="shared" si="15"/>
        <v>43.719333196449156</v>
      </c>
      <c r="E42" s="114" t="str">
        <f t="shared" si="15"/>
        <v/>
      </c>
      <c r="F42" s="115" t="str">
        <f t="shared" ref="F42:S42" si="16">IF(F36="","",SUM(F36:F41))</f>
        <v/>
      </c>
      <c r="G42" s="211" t="str">
        <f t="shared" si="16"/>
        <v/>
      </c>
      <c r="H42" s="126" t="str">
        <f t="shared" si="16"/>
        <v/>
      </c>
      <c r="I42" s="155" t="str">
        <f t="shared" si="16"/>
        <v/>
      </c>
      <c r="J42" s="116" t="str">
        <f t="shared" si="16"/>
        <v/>
      </c>
      <c r="K42" s="126" t="str">
        <f t="shared" si="16"/>
        <v/>
      </c>
      <c r="L42" s="137" t="str">
        <f t="shared" si="16"/>
        <v/>
      </c>
      <c r="M42" s="159" t="str">
        <f t="shared" si="16"/>
        <v/>
      </c>
      <c r="N42" s="126" t="str">
        <f t="shared" si="16"/>
        <v/>
      </c>
      <c r="O42" s="137" t="str">
        <f t="shared" si="16"/>
        <v/>
      </c>
      <c r="P42" s="159" t="str">
        <f t="shared" si="16"/>
        <v/>
      </c>
      <c r="Q42" s="126" t="str">
        <f t="shared" si="16"/>
        <v/>
      </c>
      <c r="R42" s="137" t="str">
        <f t="shared" si="16"/>
        <v/>
      </c>
      <c r="S42" s="355" t="str">
        <f t="shared" si="16"/>
        <v/>
      </c>
      <c r="T42" s="212"/>
    </row>
    <row r="43" spans="1:20" s="41" customFormat="1" ht="14.25" thickTop="1" thickBot="1">
      <c r="A43" s="111" t="s">
        <v>32</v>
      </c>
      <c r="B43" s="152">
        <f>IFERROR(B34+B42,"")</f>
        <v>216292</v>
      </c>
      <c r="C43" s="153">
        <f t="shared" ref="C43:E43" si="17">IFERROR(C34+C42,"")</f>
        <v>190.76854239018706</v>
      </c>
      <c r="D43" s="117">
        <f t="shared" si="17"/>
        <v>93.055062292015521</v>
      </c>
      <c r="E43" s="154" t="str">
        <f t="shared" si="17"/>
        <v/>
      </c>
      <c r="F43" s="127" t="str">
        <f t="shared" ref="F43:S43" si="18">IFERROR(F34+F42,"")</f>
        <v/>
      </c>
      <c r="G43" s="117" t="str">
        <f t="shared" si="18"/>
        <v/>
      </c>
      <c r="H43" s="127" t="str">
        <f t="shared" si="18"/>
        <v/>
      </c>
      <c r="I43" s="156" t="str">
        <f t="shared" si="18"/>
        <v/>
      </c>
      <c r="J43" s="117" t="str">
        <f t="shared" si="18"/>
        <v/>
      </c>
      <c r="K43" s="127" t="str">
        <f t="shared" si="18"/>
        <v/>
      </c>
      <c r="L43" s="157" t="str">
        <f t="shared" si="18"/>
        <v/>
      </c>
      <c r="M43" s="138" t="str">
        <f t="shared" si="18"/>
        <v/>
      </c>
      <c r="N43" s="127" t="str">
        <f t="shared" si="18"/>
        <v/>
      </c>
      <c r="O43" s="157" t="str">
        <f t="shared" si="18"/>
        <v/>
      </c>
      <c r="P43" s="138" t="str">
        <f t="shared" si="18"/>
        <v/>
      </c>
      <c r="Q43" s="127" t="str">
        <f t="shared" si="18"/>
        <v/>
      </c>
      <c r="R43" s="157" t="str">
        <f t="shared" si="18"/>
        <v/>
      </c>
      <c r="S43" s="157" t="str">
        <f t="shared" si="18"/>
        <v/>
      </c>
      <c r="T43" s="179"/>
    </row>
    <row r="44" spans="1:20" ht="13.5" thickTop="1">
      <c r="A44" s="9" t="s">
        <v>43</v>
      </c>
    </row>
    <row r="45" spans="1:20" ht="68.25" customHeight="1">
      <c r="A45" s="602" t="s">
        <v>44</v>
      </c>
      <c r="B45" s="602"/>
      <c r="C45" s="602"/>
      <c r="D45" s="602"/>
      <c r="E45" s="602"/>
      <c r="F45" s="602"/>
      <c r="G45" s="602"/>
      <c r="H45" s="602"/>
      <c r="I45" s="602"/>
      <c r="J45" s="602"/>
      <c r="K45" s="602"/>
      <c r="L45" s="602"/>
      <c r="M45" s="602"/>
      <c r="N45" s="602"/>
      <c r="O45" s="602"/>
      <c r="P45" s="602"/>
      <c r="Q45" s="602"/>
      <c r="R45" s="602"/>
      <c r="S45" s="602"/>
      <c r="T45" s="602"/>
    </row>
    <row r="46" spans="1:20" s="38" customFormat="1" ht="42.4" customHeight="1">
      <c r="A46" s="609" t="s">
        <v>45</v>
      </c>
      <c r="B46" s="609"/>
      <c r="C46" s="609"/>
      <c r="D46" s="609"/>
      <c r="E46" s="609"/>
      <c r="F46" s="609"/>
      <c r="G46" s="609"/>
      <c r="H46" s="609"/>
      <c r="I46" s="609"/>
      <c r="J46" s="609"/>
      <c r="K46" s="609"/>
      <c r="L46" s="609"/>
      <c r="M46" s="609"/>
      <c r="N46" s="609"/>
      <c r="O46" s="609"/>
      <c r="P46" s="609"/>
      <c r="Q46" s="609"/>
      <c r="R46" s="609"/>
      <c r="S46" s="609"/>
      <c r="T46" s="609"/>
    </row>
    <row r="47" spans="1:20" s="38" customFormat="1" ht="44.45" customHeight="1">
      <c r="A47" s="609" t="s">
        <v>46</v>
      </c>
      <c r="B47" s="609"/>
      <c r="C47" s="609"/>
      <c r="D47" s="609"/>
      <c r="E47" s="609"/>
      <c r="F47" s="609"/>
      <c r="G47" s="609"/>
      <c r="H47" s="609"/>
      <c r="I47" s="609"/>
      <c r="J47" s="609"/>
      <c r="K47" s="609"/>
      <c r="L47" s="609"/>
      <c r="M47" s="609"/>
      <c r="N47" s="609"/>
      <c r="O47" s="609"/>
      <c r="P47" s="609"/>
      <c r="Q47" s="609"/>
      <c r="R47" s="609"/>
      <c r="S47" s="609"/>
      <c r="T47" s="609"/>
    </row>
    <row r="48" spans="1:20" s="40" customFormat="1" ht="16.899999999999999" customHeight="1">
      <c r="A48" s="608" t="s">
        <v>47</v>
      </c>
      <c r="B48" s="608"/>
      <c r="C48" s="608"/>
      <c r="D48" s="608"/>
      <c r="E48" s="608"/>
      <c r="F48" s="608"/>
      <c r="G48" s="608"/>
      <c r="H48" s="608"/>
      <c r="I48" s="608"/>
      <c r="J48" s="608"/>
      <c r="K48" s="608"/>
      <c r="L48" s="608"/>
      <c r="M48" s="608"/>
      <c r="N48" s="608"/>
      <c r="O48" s="608"/>
      <c r="P48" s="608"/>
      <c r="Q48" s="608"/>
      <c r="R48" s="608"/>
      <c r="S48" s="608"/>
      <c r="T48" s="608"/>
    </row>
    <row r="49" spans="1:20" ht="18.399999999999999" customHeight="1">
      <c r="A49" s="608" t="s">
        <v>48</v>
      </c>
      <c r="B49" s="604"/>
      <c r="C49" s="604"/>
      <c r="D49" s="604"/>
      <c r="E49" s="604"/>
      <c r="F49" s="604"/>
      <c r="G49" s="604"/>
      <c r="H49" s="604"/>
      <c r="I49" s="604"/>
      <c r="J49" s="604"/>
      <c r="K49" s="604"/>
      <c r="L49" s="604"/>
      <c r="M49" s="604"/>
      <c r="N49" s="604"/>
      <c r="O49" s="604"/>
      <c r="P49" s="604"/>
      <c r="Q49" s="604"/>
      <c r="R49" s="604"/>
      <c r="S49" s="604"/>
      <c r="T49" s="604"/>
    </row>
    <row r="50" spans="1:20" ht="18.399999999999999" customHeight="1">
      <c r="A50" s="603" t="s">
        <v>49</v>
      </c>
      <c r="B50" s="604"/>
      <c r="C50" s="604"/>
      <c r="D50" s="604"/>
      <c r="E50" s="604"/>
      <c r="F50" s="604"/>
      <c r="G50" s="604"/>
      <c r="H50" s="604"/>
      <c r="I50" s="604"/>
      <c r="J50" s="604"/>
      <c r="K50" s="604"/>
      <c r="L50" s="604"/>
      <c r="M50" s="604"/>
      <c r="N50" s="604"/>
      <c r="O50" s="604"/>
      <c r="P50" s="604"/>
      <c r="Q50" s="604"/>
      <c r="R50" s="604"/>
      <c r="S50" s="604"/>
      <c r="T50" s="604"/>
    </row>
    <row r="51" spans="1:20">
      <c r="A51" s="601"/>
      <c r="B51" s="601"/>
      <c r="C51" s="601"/>
      <c r="D51" s="601"/>
      <c r="E51" s="601"/>
      <c r="F51" s="601"/>
      <c r="G51" s="601"/>
      <c r="H51" s="601"/>
      <c r="I51" s="601"/>
      <c r="J51" s="601"/>
      <c r="K51" s="601"/>
      <c r="L51" s="601"/>
      <c r="M51" s="601"/>
      <c r="N51" s="601"/>
      <c r="O51" s="601"/>
      <c r="P51" s="601"/>
      <c r="Q51" s="601"/>
      <c r="R51" s="601"/>
      <c r="S51" s="601"/>
      <c r="T51" s="601"/>
    </row>
  </sheetData>
  <protectedRanges>
    <protectedRange sqref="Q21" name="Range1_4_1"/>
    <protectedRange sqref="B33 B13 E13 H13 K13 N13" name="Range1_3_1"/>
    <protectedRange sqref="B32 B12 E12 H12 K12 N12" name="Range1_5_1"/>
  </protectedRanges>
  <autoFilter ref="A25:T50" xr:uid="{00000000-0001-0000-0200-000000000000}"/>
  <mergeCells count="19">
    <mergeCell ref="Q6:S6"/>
    <mergeCell ref="B6:D6"/>
    <mergeCell ref="E6:G6"/>
    <mergeCell ref="H6:J6"/>
    <mergeCell ref="K6:M6"/>
    <mergeCell ref="N6:P6"/>
    <mergeCell ref="A51:T51"/>
    <mergeCell ref="A45:T45"/>
    <mergeCell ref="A50:T50"/>
    <mergeCell ref="K26:M26"/>
    <mergeCell ref="A49:T49"/>
    <mergeCell ref="A48:T48"/>
    <mergeCell ref="Q26:S26"/>
    <mergeCell ref="B26:D26"/>
    <mergeCell ref="E26:G26"/>
    <mergeCell ref="H26:J26"/>
    <mergeCell ref="N26:P26"/>
    <mergeCell ref="A46:T46"/>
    <mergeCell ref="A47:T47"/>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July 2024</oddHeader>
    <oddFooter>&amp;L&amp;F&amp;C&amp;"Calibri,Regular"&amp;11&amp;K000000 3 of 13_x000D_&amp;1#&amp;"Calibri"&amp;12&amp;K000000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N6" sqref="N6"/>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12" t="s">
        <v>50</v>
      </c>
      <c r="B1" s="613"/>
      <c r="C1" s="613"/>
    </row>
    <row r="2" spans="1:15" ht="12.75" hidden="1" customHeight="1">
      <c r="A2" s="41"/>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14" t="s">
        <v>51</v>
      </c>
      <c r="B4" s="617" t="s">
        <v>52</v>
      </c>
      <c r="C4" s="617"/>
      <c r="D4" s="617"/>
      <c r="E4" s="617"/>
      <c r="F4" s="617"/>
      <c r="G4" s="617"/>
      <c r="H4" s="617"/>
      <c r="I4" s="617"/>
      <c r="J4" s="617"/>
      <c r="K4" s="617"/>
      <c r="L4" s="617"/>
      <c r="M4" s="617"/>
      <c r="N4" s="618" t="s">
        <v>53</v>
      </c>
      <c r="O4" s="614" t="s">
        <v>54</v>
      </c>
    </row>
    <row r="5" spans="1:15" customFormat="1" ht="37.5" customHeight="1">
      <c r="A5" s="615"/>
      <c r="B5" s="510" t="s">
        <v>5</v>
      </c>
      <c r="C5" s="510" t="s">
        <v>6</v>
      </c>
      <c r="D5" s="510" t="s">
        <v>7</v>
      </c>
      <c r="E5" s="510" t="s">
        <v>8</v>
      </c>
      <c r="F5" s="510" t="s">
        <v>9</v>
      </c>
      <c r="G5" s="510" t="s">
        <v>10</v>
      </c>
      <c r="H5" s="510" t="s">
        <v>33</v>
      </c>
      <c r="I5" s="510" t="s">
        <v>55</v>
      </c>
      <c r="J5" s="510" t="s">
        <v>56</v>
      </c>
      <c r="K5" s="510" t="s">
        <v>36</v>
      </c>
      <c r="L5" s="510" t="s">
        <v>57</v>
      </c>
      <c r="M5" s="510" t="s">
        <v>38</v>
      </c>
      <c r="N5" s="619"/>
      <c r="O5" s="615"/>
    </row>
    <row r="6" spans="1:15" s="67" customFormat="1" ht="51">
      <c r="A6" s="511" t="s">
        <v>17</v>
      </c>
      <c r="B6" s="512">
        <v>581.73766000000001</v>
      </c>
      <c r="C6" s="512">
        <v>648.48389999999995</v>
      </c>
      <c r="D6" s="512">
        <v>631.5752</v>
      </c>
      <c r="E6" s="512">
        <v>692.89944000000003</v>
      </c>
      <c r="F6" s="512">
        <v>781.29900000000009</v>
      </c>
      <c r="G6" s="512">
        <v>784.04845999999998</v>
      </c>
      <c r="H6" s="512">
        <v>748.84467999999993</v>
      </c>
      <c r="I6" s="512">
        <v>735.91408000000001</v>
      </c>
      <c r="J6" s="512">
        <v>728.88004000000012</v>
      </c>
      <c r="K6" s="512">
        <v>722.27058000000011</v>
      </c>
      <c r="L6" s="512">
        <v>648.27027999999996</v>
      </c>
      <c r="M6" s="512">
        <v>603.99451999999997</v>
      </c>
      <c r="N6" s="513">
        <v>24000</v>
      </c>
      <c r="O6" s="514" t="s">
        <v>58</v>
      </c>
    </row>
    <row r="7" spans="1:15" s="67" customFormat="1" ht="73.5" customHeight="1">
      <c r="A7" s="511" t="s">
        <v>18</v>
      </c>
      <c r="B7" s="515" t="s">
        <v>19</v>
      </c>
      <c r="C7" s="515" t="s">
        <v>19</v>
      </c>
      <c r="D7" s="515" t="s">
        <v>19</v>
      </c>
      <c r="E7" s="515" t="s">
        <v>19</v>
      </c>
      <c r="F7" s="515" t="s">
        <v>19</v>
      </c>
      <c r="G7" s="515" t="s">
        <v>19</v>
      </c>
      <c r="H7" s="515" t="s">
        <v>19</v>
      </c>
      <c r="I7" s="515" t="s">
        <v>19</v>
      </c>
      <c r="J7" s="515" t="s">
        <v>19</v>
      </c>
      <c r="K7" s="515" t="s">
        <v>19</v>
      </c>
      <c r="L7" s="515" t="s">
        <v>19</v>
      </c>
      <c r="M7" s="515" t="s">
        <v>19</v>
      </c>
      <c r="N7" s="513" t="s">
        <v>59</v>
      </c>
      <c r="O7" s="514" t="s">
        <v>60</v>
      </c>
    </row>
    <row r="8" spans="1:15" s="67" customFormat="1" ht="57.4" customHeight="1">
      <c r="A8" s="511" t="s">
        <v>20</v>
      </c>
      <c r="B8" s="512" t="s">
        <v>19</v>
      </c>
      <c r="C8" s="512" t="s">
        <v>19</v>
      </c>
      <c r="D8" s="512" t="s">
        <v>19</v>
      </c>
      <c r="E8" s="512" t="s">
        <v>19</v>
      </c>
      <c r="F8" s="512" t="s">
        <v>19</v>
      </c>
      <c r="G8" s="512" t="s">
        <v>19</v>
      </c>
      <c r="H8" s="512" t="s">
        <v>19</v>
      </c>
      <c r="I8" s="512" t="s">
        <v>19</v>
      </c>
      <c r="J8" s="512" t="s">
        <v>19</v>
      </c>
      <c r="K8" s="512" t="s">
        <v>19</v>
      </c>
      <c r="L8" s="512" t="s">
        <v>19</v>
      </c>
      <c r="M8" s="512" t="s">
        <v>19</v>
      </c>
      <c r="N8" s="513" t="s">
        <v>59</v>
      </c>
      <c r="O8" s="514" t="s">
        <v>61</v>
      </c>
    </row>
    <row r="9" spans="1:15" s="67" customFormat="1" ht="44.85" customHeight="1">
      <c r="A9" s="511" t="s">
        <v>62</v>
      </c>
      <c r="B9" s="512" t="s">
        <v>19</v>
      </c>
      <c r="C9" s="512" t="s">
        <v>19</v>
      </c>
      <c r="D9" s="512" t="s">
        <v>19</v>
      </c>
      <c r="E9" s="512" t="s">
        <v>19</v>
      </c>
      <c r="F9" s="512" t="s">
        <v>19</v>
      </c>
      <c r="G9" s="512" t="s">
        <v>19</v>
      </c>
      <c r="H9" s="512" t="s">
        <v>19</v>
      </c>
      <c r="I9" s="512" t="s">
        <v>19</v>
      </c>
      <c r="J9" s="512" t="s">
        <v>19</v>
      </c>
      <c r="K9" s="512" t="s">
        <v>19</v>
      </c>
      <c r="L9" s="512" t="s">
        <v>19</v>
      </c>
      <c r="M9" s="512" t="s">
        <v>19</v>
      </c>
      <c r="N9" s="516" t="s">
        <v>59</v>
      </c>
      <c r="O9" s="514" t="s">
        <v>63</v>
      </c>
    </row>
    <row r="10" spans="1:15" s="67" customFormat="1" ht="32.25" customHeight="1">
      <c r="A10" s="511" t="s">
        <v>64</v>
      </c>
      <c r="B10" s="512" t="s">
        <v>19</v>
      </c>
      <c r="C10" s="512" t="s">
        <v>19</v>
      </c>
      <c r="D10" s="512" t="s">
        <v>19</v>
      </c>
      <c r="E10" s="517" t="s">
        <v>19</v>
      </c>
      <c r="F10" s="512">
        <v>0.12481837199999998</v>
      </c>
      <c r="G10" s="512">
        <v>0.314836332</v>
      </c>
      <c r="H10" s="512">
        <v>0.28547076999999998</v>
      </c>
      <c r="I10" s="512">
        <v>0.24941372000000001</v>
      </c>
      <c r="J10" s="512">
        <v>0.22674819600000004</v>
      </c>
      <c r="K10" s="512">
        <v>6.0756526000000012E-2</v>
      </c>
      <c r="L10" s="512" t="s">
        <v>19</v>
      </c>
      <c r="M10" s="512" t="s">
        <v>19</v>
      </c>
      <c r="N10" s="513" t="s">
        <v>59</v>
      </c>
      <c r="O10" s="514" t="s">
        <v>65</v>
      </c>
    </row>
    <row r="11" spans="1:15" s="67" customFormat="1" ht="55.5" customHeight="1">
      <c r="A11" s="511" t="s">
        <v>25</v>
      </c>
      <c r="B11" s="512" t="s">
        <v>19</v>
      </c>
      <c r="C11" s="512" t="s">
        <v>19</v>
      </c>
      <c r="D11" s="512" t="s">
        <v>19</v>
      </c>
      <c r="E11" s="512" t="s">
        <v>19</v>
      </c>
      <c r="F11" s="512">
        <v>0.33</v>
      </c>
      <c r="G11" s="512">
        <v>0.57999999999999996</v>
      </c>
      <c r="H11" s="512">
        <v>0.56000000000000005</v>
      </c>
      <c r="I11" s="512">
        <v>0.49</v>
      </c>
      <c r="J11" s="512">
        <v>0.63</v>
      </c>
      <c r="K11" s="512">
        <v>0.38</v>
      </c>
      <c r="L11" s="512" t="s">
        <v>19</v>
      </c>
      <c r="M11" s="512" t="s">
        <v>19</v>
      </c>
      <c r="N11" s="518" t="s">
        <v>66</v>
      </c>
      <c r="O11" s="623" t="s">
        <v>67</v>
      </c>
    </row>
    <row r="12" spans="1:15" s="67" customFormat="1" ht="55.5" customHeight="1">
      <c r="A12" s="511" t="s">
        <v>26</v>
      </c>
      <c r="B12" s="512" t="s">
        <v>19</v>
      </c>
      <c r="C12" s="512" t="s">
        <v>19</v>
      </c>
      <c r="D12" s="512" t="s">
        <v>19</v>
      </c>
      <c r="E12" s="512" t="s">
        <v>19</v>
      </c>
      <c r="F12" s="512">
        <v>35.011253787878793</v>
      </c>
      <c r="G12" s="512">
        <v>35.331945288753801</v>
      </c>
      <c r="H12" s="512">
        <v>35.322872483221474</v>
      </c>
      <c r="I12" s="512">
        <v>35.313007079646013</v>
      </c>
      <c r="J12" s="512">
        <v>35.571273356401385</v>
      </c>
      <c r="K12" s="512">
        <v>35.296025412960617</v>
      </c>
      <c r="L12" s="512" t="s">
        <v>19</v>
      </c>
      <c r="M12" s="512" t="s">
        <v>19</v>
      </c>
      <c r="N12" s="206">
        <v>569000</v>
      </c>
      <c r="O12" s="624"/>
    </row>
    <row r="13" spans="1:15" customFormat="1" ht="18.399999999999999" customHeight="1">
      <c r="A13" s="511" t="s">
        <v>27</v>
      </c>
      <c r="B13" s="512">
        <v>2.0546621800000002</v>
      </c>
      <c r="C13" s="512">
        <v>2.2196153599999997</v>
      </c>
      <c r="D13" s="512">
        <v>1.7847294420000002</v>
      </c>
      <c r="E13" s="512">
        <v>1.9437917220000003</v>
      </c>
      <c r="F13" s="512">
        <v>2.5395264439999998</v>
      </c>
      <c r="G13" s="512">
        <v>3.2583749200000001</v>
      </c>
      <c r="H13" s="512">
        <v>3.1884805399999996</v>
      </c>
      <c r="I13" s="512">
        <v>3.2580614199999998</v>
      </c>
      <c r="J13" s="512">
        <v>3.2797499000000001</v>
      </c>
      <c r="K13" s="512">
        <v>3.1979112800000005</v>
      </c>
      <c r="L13" s="512">
        <v>2.3365942799999999</v>
      </c>
      <c r="M13" s="512">
        <v>2.1420207599999999</v>
      </c>
      <c r="N13" s="516">
        <v>5000</v>
      </c>
      <c r="O13" s="620" t="s">
        <v>68</v>
      </c>
    </row>
    <row r="14" spans="1:15" customFormat="1" ht="18.399999999999999" customHeight="1">
      <c r="A14" s="519" t="s">
        <v>28</v>
      </c>
      <c r="B14" s="512">
        <v>0.11412233000000001</v>
      </c>
      <c r="C14" s="512">
        <v>0.11238182400000001</v>
      </c>
      <c r="D14" s="512">
        <v>7.6340536000000001E-2</v>
      </c>
      <c r="E14" s="512">
        <v>9.0505115999999997E-2</v>
      </c>
      <c r="F14" s="512">
        <v>0.10350720599999999</v>
      </c>
      <c r="G14" s="512">
        <v>0.18540481</v>
      </c>
      <c r="H14" s="512">
        <v>0.188072502</v>
      </c>
      <c r="I14" s="512">
        <v>0.19027960399999999</v>
      </c>
      <c r="J14" s="512">
        <v>0.17588623799999997</v>
      </c>
      <c r="K14" s="512">
        <v>0.16156131999999998</v>
      </c>
      <c r="L14" s="512">
        <v>0.12028736200000001</v>
      </c>
      <c r="M14" s="512">
        <v>0.11577730999999999</v>
      </c>
      <c r="N14" s="513">
        <v>36000</v>
      </c>
      <c r="O14" s="621"/>
    </row>
    <row r="15" spans="1:15" customFormat="1" ht="18" customHeight="1">
      <c r="A15" s="519" t="s">
        <v>29</v>
      </c>
      <c r="B15" s="512">
        <v>1.5216885999999999E-2</v>
      </c>
      <c r="C15" s="512">
        <v>1.4865602E-2</v>
      </c>
      <c r="D15" s="512">
        <v>7.6628919999999993E-3</v>
      </c>
      <c r="E15" s="512">
        <v>8.7913079999999994E-3</v>
      </c>
      <c r="F15" s="512">
        <v>1.0517772E-2</v>
      </c>
      <c r="G15" s="512">
        <v>2.4275388000000002E-2</v>
      </c>
      <c r="H15" s="512">
        <v>2.5183188000000002E-2</v>
      </c>
      <c r="I15" s="512">
        <v>2.5086567999999997E-2</v>
      </c>
      <c r="J15" s="512">
        <v>2.2445751999999999E-2</v>
      </c>
      <c r="K15" s="512">
        <v>1.9028612E-2</v>
      </c>
      <c r="L15" s="512">
        <v>1.3237244E-2</v>
      </c>
      <c r="M15" s="512">
        <v>1.5173310000000001E-2</v>
      </c>
      <c r="N15" s="207">
        <v>218000</v>
      </c>
      <c r="O15" s="622"/>
    </row>
    <row r="16" spans="1:15" customFormat="1" ht="42.75" customHeight="1">
      <c r="A16" s="511" t="s">
        <v>69</v>
      </c>
      <c r="B16" s="512">
        <v>4.5604924349624473E-2</v>
      </c>
      <c r="C16" s="512">
        <v>4.1927255614411421E-2</v>
      </c>
      <c r="D16" s="512">
        <v>2.4933034004621983E-2</v>
      </c>
      <c r="E16" s="512">
        <v>3.0122829069664507E-2</v>
      </c>
      <c r="F16" s="512">
        <v>3.6567371466726006E-2</v>
      </c>
      <c r="G16" s="512">
        <v>0.10901424575379863</v>
      </c>
      <c r="H16" s="512">
        <v>0.10577566047076825</v>
      </c>
      <c r="I16" s="512">
        <v>9.7664280384397964E-2</v>
      </c>
      <c r="J16" s="512">
        <v>8.6324851075439954E-2</v>
      </c>
      <c r="K16" s="512">
        <v>5.0272899375814528E-2</v>
      </c>
      <c r="L16" s="512">
        <v>3.8563898850574707E-2</v>
      </c>
      <c r="M16" s="512">
        <v>4.7133969765614167E-2</v>
      </c>
      <c r="N16" s="513" t="s">
        <v>70</v>
      </c>
      <c r="O16" s="520" t="s">
        <v>71</v>
      </c>
    </row>
    <row r="17" spans="1:20" s="68" customFormat="1" ht="12.6" customHeight="1">
      <c r="K17" s="31"/>
    </row>
    <row r="18" spans="1:20" s="68" customFormat="1" ht="30.75" customHeight="1">
      <c r="A18" s="616" t="s">
        <v>72</v>
      </c>
      <c r="B18" s="616"/>
      <c r="C18" s="616"/>
      <c r="D18" s="616"/>
      <c r="E18" s="616"/>
      <c r="F18" s="616"/>
      <c r="G18" s="616"/>
      <c r="H18" s="616"/>
      <c r="I18" s="616"/>
      <c r="J18" s="616"/>
      <c r="K18" s="616"/>
      <c r="L18" s="616"/>
      <c r="M18" s="616"/>
      <c r="N18" s="616"/>
      <c r="O18" s="616"/>
    </row>
    <row r="19" spans="1:20" s="102" customFormat="1" ht="21.4" customHeight="1">
      <c r="A19" s="602"/>
      <c r="B19" s="610"/>
      <c r="C19" s="610"/>
      <c r="D19" s="610"/>
      <c r="E19" s="610"/>
      <c r="F19" s="610"/>
      <c r="G19" s="610"/>
      <c r="H19" s="610"/>
      <c r="I19" s="610"/>
      <c r="J19" s="610"/>
      <c r="K19" s="611"/>
      <c r="L19" s="610"/>
      <c r="M19" s="610"/>
      <c r="N19" s="610"/>
      <c r="O19" s="610"/>
      <c r="P19" s="125"/>
      <c r="Q19" s="125"/>
      <c r="R19" s="125"/>
      <c r="S19" s="125"/>
      <c r="T19" s="125"/>
    </row>
    <row r="20" spans="1:20" s="102" customFormat="1"/>
    <row r="33" spans="11:11">
      <c r="K33" s="130"/>
    </row>
    <row r="35" spans="11:11">
      <c r="K35" s="146"/>
    </row>
    <row r="36" spans="11:11">
      <c r="K36" s="33"/>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July 2024</oddHeader>
    <oddFooter>&amp;L&amp;F&amp;C&amp;"Calibri,Regular"&amp;11 &amp;K0000004 of 13_x000D_&amp;1#&amp;"Calibri"&amp;12&amp;K000000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R4" sqref="R4"/>
    </sheetView>
  </sheetViews>
  <sheetFormatPr defaultColWidth="9.42578125" defaultRowHeight="12.75"/>
  <cols>
    <col min="1" max="1" width="36.140625" style="9" customWidth="1"/>
    <col min="2" max="2" width="10" style="9" bestFit="1" customWidth="1"/>
    <col min="3" max="3" width="11.42578125" style="9" bestFit="1" customWidth="1"/>
    <col min="4" max="7" width="9.140625" style="9" customWidth="1"/>
    <col min="8" max="8" width="8" style="9" customWidth="1"/>
    <col min="9" max="9" width="9.140625" style="9"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12" t="s">
        <v>73</v>
      </c>
      <c r="B1" s="613"/>
      <c r="C1" s="613"/>
    </row>
    <row r="2" spans="1:15" ht="12.75" hidden="1" customHeight="1">
      <c r="A2" s="49"/>
      <c r="B2" s="50"/>
      <c r="C2" s="50"/>
      <c r="D2" s="50"/>
      <c r="E2" s="50"/>
      <c r="F2" s="50"/>
      <c r="G2" s="50"/>
      <c r="H2" s="50"/>
      <c r="I2" s="50"/>
      <c r="J2" s="50"/>
      <c r="K2" s="50"/>
      <c r="L2" s="50"/>
      <c r="M2" s="50"/>
      <c r="N2" s="50"/>
      <c r="O2" s="50"/>
    </row>
    <row r="3" spans="1:15" ht="33.75" hidden="1" customHeight="1">
      <c r="A3" s="50"/>
      <c r="B3" s="50"/>
      <c r="C3" s="50"/>
      <c r="D3" s="50"/>
      <c r="E3" s="50"/>
      <c r="F3" s="50"/>
      <c r="G3" s="50"/>
      <c r="H3" s="50"/>
      <c r="I3" s="50"/>
      <c r="J3" s="50"/>
      <c r="K3" s="50"/>
      <c r="L3" s="50"/>
      <c r="M3" s="50"/>
      <c r="N3" s="50"/>
      <c r="O3" s="50"/>
    </row>
    <row r="4" spans="1:15" customFormat="1" ht="12.75" customHeight="1">
      <c r="A4" s="629" t="s">
        <v>51</v>
      </c>
      <c r="B4" s="617" t="s">
        <v>74</v>
      </c>
      <c r="C4" s="617"/>
      <c r="D4" s="617"/>
      <c r="E4" s="617"/>
      <c r="F4" s="617"/>
      <c r="G4" s="617"/>
      <c r="H4" s="617"/>
      <c r="I4" s="617"/>
      <c r="J4" s="617"/>
      <c r="K4" s="617"/>
      <c r="L4" s="617"/>
      <c r="M4" s="617"/>
      <c r="N4" s="618" t="s">
        <v>53</v>
      </c>
      <c r="O4" s="614" t="s">
        <v>54</v>
      </c>
    </row>
    <row r="5" spans="1:15" s="67" customFormat="1" ht="42.75" customHeight="1">
      <c r="A5" s="630"/>
      <c r="B5" s="407" t="s">
        <v>5</v>
      </c>
      <c r="C5" s="407" t="s">
        <v>6</v>
      </c>
      <c r="D5" s="407" t="s">
        <v>7</v>
      </c>
      <c r="E5" s="407" t="s">
        <v>8</v>
      </c>
      <c r="F5" s="407" t="s">
        <v>9</v>
      </c>
      <c r="G5" s="407" t="s">
        <v>10</v>
      </c>
      <c r="H5" s="407" t="s">
        <v>33</v>
      </c>
      <c r="I5" s="407" t="s">
        <v>55</v>
      </c>
      <c r="J5" s="407" t="s">
        <v>56</v>
      </c>
      <c r="K5" s="407" t="s">
        <v>36</v>
      </c>
      <c r="L5" s="407" t="s">
        <v>57</v>
      </c>
      <c r="M5" s="407" t="s">
        <v>38</v>
      </c>
      <c r="N5" s="619"/>
      <c r="O5" s="615"/>
    </row>
    <row r="6" spans="1:15" s="67" customFormat="1" ht="38.25">
      <c r="A6" s="511" t="s">
        <v>17</v>
      </c>
      <c r="B6" s="521">
        <v>169.65228971962617</v>
      </c>
      <c r="C6" s="521">
        <v>169.65228971962617</v>
      </c>
      <c r="D6" s="521">
        <v>169.65228971962617</v>
      </c>
      <c r="E6" s="521">
        <v>169.65228971962617</v>
      </c>
      <c r="F6" s="521">
        <v>169.65228971962617</v>
      </c>
      <c r="G6" s="521">
        <v>169.65228971962617</v>
      </c>
      <c r="H6" s="521">
        <v>169.65228971962617</v>
      </c>
      <c r="I6" s="521">
        <v>169.65228971962617</v>
      </c>
      <c r="J6" s="521">
        <v>169.65228971962617</v>
      </c>
      <c r="K6" s="521">
        <v>169.65228971962617</v>
      </c>
      <c r="L6" s="521">
        <v>169.65228971962617</v>
      </c>
      <c r="M6" s="521">
        <v>169.65228971962617</v>
      </c>
      <c r="N6" s="513">
        <v>24000</v>
      </c>
      <c r="O6" s="514" t="s">
        <v>58</v>
      </c>
    </row>
    <row r="7" spans="1:15" s="135" customFormat="1" ht="72" customHeight="1">
      <c r="A7" s="511" t="s">
        <v>18</v>
      </c>
      <c r="B7" s="522" t="s">
        <v>19</v>
      </c>
      <c r="C7" s="522" t="s">
        <v>19</v>
      </c>
      <c r="D7" s="522" t="s">
        <v>19</v>
      </c>
      <c r="E7" s="522" t="s">
        <v>19</v>
      </c>
      <c r="F7" s="522" t="s">
        <v>19</v>
      </c>
      <c r="G7" s="522" t="s">
        <v>19</v>
      </c>
      <c r="H7" s="522" t="s">
        <v>19</v>
      </c>
      <c r="I7" s="522" t="s">
        <v>19</v>
      </c>
      <c r="J7" s="522" t="s">
        <v>19</v>
      </c>
      <c r="K7" s="522" t="s">
        <v>19</v>
      </c>
      <c r="L7" s="522" t="s">
        <v>19</v>
      </c>
      <c r="M7" s="522" t="s">
        <v>19</v>
      </c>
      <c r="N7" s="513" t="s">
        <v>59</v>
      </c>
      <c r="O7" s="523" t="s">
        <v>60</v>
      </c>
    </row>
    <row r="8" spans="1:15" s="135" customFormat="1" ht="58.9" customHeight="1">
      <c r="A8" s="511" t="s">
        <v>20</v>
      </c>
      <c r="B8" s="522" t="s">
        <v>19</v>
      </c>
      <c r="C8" s="522" t="s">
        <v>19</v>
      </c>
      <c r="D8" s="522" t="s">
        <v>19</v>
      </c>
      <c r="E8" s="522" t="s">
        <v>19</v>
      </c>
      <c r="F8" s="522" t="s">
        <v>19</v>
      </c>
      <c r="G8" s="522" t="s">
        <v>19</v>
      </c>
      <c r="H8" s="522" t="s">
        <v>19</v>
      </c>
      <c r="I8" s="522" t="s">
        <v>19</v>
      </c>
      <c r="J8" s="522" t="s">
        <v>19</v>
      </c>
      <c r="K8" s="522" t="s">
        <v>19</v>
      </c>
      <c r="L8" s="522" t="s">
        <v>19</v>
      </c>
      <c r="M8" s="522" t="s">
        <v>19</v>
      </c>
      <c r="N8" s="513" t="s">
        <v>59</v>
      </c>
      <c r="O8" s="524" t="s">
        <v>75</v>
      </c>
    </row>
    <row r="9" spans="1:15" s="135" customFormat="1" ht="45.4" customHeight="1">
      <c r="A9" s="525" t="s">
        <v>62</v>
      </c>
      <c r="B9" s="522" t="s">
        <v>19</v>
      </c>
      <c r="C9" s="522" t="s">
        <v>19</v>
      </c>
      <c r="D9" s="522" t="s">
        <v>19</v>
      </c>
      <c r="E9" s="522" t="s">
        <v>19</v>
      </c>
      <c r="F9" s="522" t="s">
        <v>19</v>
      </c>
      <c r="G9" s="522" t="s">
        <v>19</v>
      </c>
      <c r="H9" s="522" t="s">
        <v>19</v>
      </c>
      <c r="I9" s="522" t="s">
        <v>19</v>
      </c>
      <c r="J9" s="522" t="s">
        <v>19</v>
      </c>
      <c r="K9" s="522" t="s">
        <v>19</v>
      </c>
      <c r="L9" s="522" t="s">
        <v>19</v>
      </c>
      <c r="M9" s="522" t="s">
        <v>19</v>
      </c>
      <c r="N9" s="516" t="s">
        <v>59</v>
      </c>
      <c r="O9" s="523" t="s">
        <v>76</v>
      </c>
    </row>
    <row r="10" spans="1:15" s="135" customFormat="1" ht="34.35" customHeight="1">
      <c r="A10" s="525" t="s">
        <v>64</v>
      </c>
      <c r="B10" s="522" t="s">
        <v>19</v>
      </c>
      <c r="C10" s="522" t="s">
        <v>19</v>
      </c>
      <c r="D10" s="522" t="s">
        <v>19</v>
      </c>
      <c r="E10" s="522" t="s">
        <v>19</v>
      </c>
      <c r="F10" s="521">
        <v>0.25595040000000002</v>
      </c>
      <c r="G10" s="521">
        <v>0.25595040000000002</v>
      </c>
      <c r="H10" s="521">
        <v>0.25595040000000002</v>
      </c>
      <c r="I10" s="521">
        <v>0.25595040000000002</v>
      </c>
      <c r="J10" s="521">
        <v>0.25595040000000002</v>
      </c>
      <c r="K10" s="521">
        <v>0.25595040000000002</v>
      </c>
      <c r="L10" s="522" t="s">
        <v>19</v>
      </c>
      <c r="M10" s="522" t="s">
        <v>19</v>
      </c>
      <c r="N10" s="513" t="s">
        <v>59</v>
      </c>
      <c r="O10" s="523" t="s">
        <v>65</v>
      </c>
    </row>
    <row r="11" spans="1:15" s="135" customFormat="1" ht="52.5" customHeight="1">
      <c r="A11" s="511" t="s">
        <v>77</v>
      </c>
      <c r="B11" s="522" t="s">
        <v>19</v>
      </c>
      <c r="C11" s="522" t="s">
        <v>19</v>
      </c>
      <c r="D11" s="522" t="s">
        <v>19</v>
      </c>
      <c r="E11" s="522" t="s">
        <v>19</v>
      </c>
      <c r="F11" s="522" t="s">
        <v>19</v>
      </c>
      <c r="G11" s="522" t="s">
        <v>19</v>
      </c>
      <c r="H11" s="522" t="s">
        <v>19</v>
      </c>
      <c r="I11" s="522" t="s">
        <v>19</v>
      </c>
      <c r="J11" s="522" t="s">
        <v>19</v>
      </c>
      <c r="K11" s="522" t="s">
        <v>19</v>
      </c>
      <c r="L11" s="522" t="s">
        <v>19</v>
      </c>
      <c r="M11" s="522" t="s">
        <v>19</v>
      </c>
      <c r="N11" s="518" t="s">
        <v>66</v>
      </c>
      <c r="O11" s="620" t="s">
        <v>67</v>
      </c>
    </row>
    <row r="12" spans="1:15" s="135" customFormat="1" ht="52.5" customHeight="1">
      <c r="A12" s="511" t="s">
        <v>26</v>
      </c>
      <c r="B12" s="522" t="s">
        <v>19</v>
      </c>
      <c r="C12" s="522" t="s">
        <v>19</v>
      </c>
      <c r="D12" s="522" t="s">
        <v>19</v>
      </c>
      <c r="E12" s="522" t="s">
        <v>19</v>
      </c>
      <c r="F12" s="521">
        <v>96.3879399942292</v>
      </c>
      <c r="G12" s="521">
        <v>96.3879399942292</v>
      </c>
      <c r="H12" s="521">
        <v>96.3879399942292</v>
      </c>
      <c r="I12" s="521">
        <v>96.3879399942292</v>
      </c>
      <c r="J12" s="521">
        <v>96.3879399942292</v>
      </c>
      <c r="K12" s="521">
        <v>96.3879399942292</v>
      </c>
      <c r="L12" s="522" t="s">
        <v>19</v>
      </c>
      <c r="M12" s="522" t="s">
        <v>19</v>
      </c>
      <c r="N12" s="206">
        <v>569000</v>
      </c>
      <c r="O12" s="622"/>
    </row>
    <row r="13" spans="1:15" customFormat="1" ht="19.899999999999999" customHeight="1">
      <c r="A13" s="511" t="s">
        <v>27</v>
      </c>
      <c r="B13" s="521">
        <v>3.2082033999999999</v>
      </c>
      <c r="C13" s="521">
        <v>3.2082033999999999</v>
      </c>
      <c r="D13" s="521">
        <v>3.2082033999999999</v>
      </c>
      <c r="E13" s="521">
        <v>3.2082033999999999</v>
      </c>
      <c r="F13" s="521">
        <v>3.2082033999999999</v>
      </c>
      <c r="G13" s="521">
        <v>3.2082033999999999</v>
      </c>
      <c r="H13" s="521">
        <v>3.2082033999999999</v>
      </c>
      <c r="I13" s="521">
        <v>3.2082033999999999</v>
      </c>
      <c r="J13" s="521">
        <v>3.2082033999999999</v>
      </c>
      <c r="K13" s="521">
        <v>3.2082033999999999</v>
      </c>
      <c r="L13" s="521">
        <v>3.2082033999999999</v>
      </c>
      <c r="M13" s="521">
        <v>3.2082033999999999</v>
      </c>
      <c r="N13" s="516">
        <v>5000</v>
      </c>
      <c r="O13" s="620" t="s">
        <v>68</v>
      </c>
    </row>
    <row r="14" spans="1:15" customFormat="1" ht="19.899999999999999" customHeight="1">
      <c r="A14" s="519" t="s">
        <v>28</v>
      </c>
      <c r="B14" s="521">
        <v>0.18404583999999999</v>
      </c>
      <c r="C14" s="521">
        <v>0.18404583999999999</v>
      </c>
      <c r="D14" s="521">
        <v>0.18404583999999999</v>
      </c>
      <c r="E14" s="521">
        <v>0.18404583999999999</v>
      </c>
      <c r="F14" s="521">
        <v>0.18404583999999999</v>
      </c>
      <c r="G14" s="521">
        <v>0.18404583999999999</v>
      </c>
      <c r="H14" s="521">
        <v>0.18404583999999999</v>
      </c>
      <c r="I14" s="521">
        <v>0.18404583999999999</v>
      </c>
      <c r="J14" s="521">
        <v>0.18404583999999999</v>
      </c>
      <c r="K14" s="521">
        <v>0.18404583999999999</v>
      </c>
      <c r="L14" s="521">
        <v>0.18404583999999999</v>
      </c>
      <c r="M14" s="521">
        <v>0.18404583999999999</v>
      </c>
      <c r="N14" s="513">
        <v>36000</v>
      </c>
      <c r="O14" s="621"/>
    </row>
    <row r="15" spans="1:15" customFormat="1" ht="19.899999999999999" customHeight="1">
      <c r="A15" s="519" t="s">
        <v>29</v>
      </c>
      <c r="B15" s="521">
        <v>2.5458400000000003E-2</v>
      </c>
      <c r="C15" s="521">
        <v>2.5458400000000003E-2</v>
      </c>
      <c r="D15" s="521">
        <v>2.5458400000000003E-2</v>
      </c>
      <c r="E15" s="521">
        <v>2.5458400000000003E-2</v>
      </c>
      <c r="F15" s="521">
        <v>2.5458400000000003E-2</v>
      </c>
      <c r="G15" s="521">
        <v>2.5458400000000003E-2</v>
      </c>
      <c r="H15" s="521">
        <v>2.5458400000000003E-2</v>
      </c>
      <c r="I15" s="521">
        <v>2.5458400000000003E-2</v>
      </c>
      <c r="J15" s="521">
        <v>2.5458400000000003E-2</v>
      </c>
      <c r="K15" s="521">
        <v>2.5458400000000003E-2</v>
      </c>
      <c r="L15" s="521">
        <v>2.5458400000000003E-2</v>
      </c>
      <c r="M15" s="521">
        <v>2.5458400000000003E-2</v>
      </c>
      <c r="N15" s="207">
        <v>218000</v>
      </c>
      <c r="O15" s="622"/>
    </row>
    <row r="16" spans="1:15" s="135" customFormat="1" ht="46.35" customHeight="1">
      <c r="A16" s="511" t="s">
        <v>69</v>
      </c>
      <c r="B16" s="521">
        <v>0.11309874</v>
      </c>
      <c r="C16" s="521">
        <v>0.11309874</v>
      </c>
      <c r="D16" s="521">
        <v>0.11309874</v>
      </c>
      <c r="E16" s="521">
        <v>0.11309874</v>
      </c>
      <c r="F16" s="521">
        <v>0.11309874</v>
      </c>
      <c r="G16" s="521">
        <v>0.11309874</v>
      </c>
      <c r="H16" s="521">
        <v>0.11309874</v>
      </c>
      <c r="I16" s="521">
        <v>0.11309874</v>
      </c>
      <c r="J16" s="521">
        <v>0.11309874</v>
      </c>
      <c r="K16" s="521">
        <v>0.11309874</v>
      </c>
      <c r="L16" s="521">
        <v>0.11309874</v>
      </c>
      <c r="M16" s="521">
        <v>0.11309874</v>
      </c>
      <c r="N16" s="513" t="s">
        <v>70</v>
      </c>
      <c r="O16" s="523" t="s">
        <v>71</v>
      </c>
    </row>
    <row r="17" spans="1:20" s="68" customFormat="1">
      <c r="K17" s="31"/>
    </row>
    <row r="18" spans="1:20" ht="44.25" customHeight="1">
      <c r="A18" s="628" t="s">
        <v>78</v>
      </c>
      <c r="B18" s="628"/>
      <c r="C18" s="628"/>
      <c r="D18" s="628"/>
      <c r="E18" s="628"/>
      <c r="F18" s="628"/>
      <c r="G18" s="628"/>
      <c r="H18" s="628"/>
      <c r="I18" s="628"/>
      <c r="J18" s="628"/>
      <c r="K18" s="628"/>
      <c r="L18" s="628"/>
      <c r="M18" s="628"/>
      <c r="N18" s="628"/>
      <c r="O18" s="628"/>
    </row>
    <row r="19" spans="1:20" s="31" customFormat="1" ht="18.399999999999999" customHeight="1">
      <c r="A19" s="628"/>
      <c r="B19" s="628"/>
      <c r="C19" s="628"/>
      <c r="D19" s="628"/>
      <c r="E19" s="628"/>
      <c r="F19" s="628"/>
      <c r="G19" s="628"/>
      <c r="H19" s="628"/>
      <c r="I19" s="628"/>
      <c r="J19" s="628"/>
      <c r="K19" s="628"/>
      <c r="L19" s="628"/>
      <c r="M19" s="628"/>
      <c r="N19" s="628"/>
      <c r="O19" s="628"/>
      <c r="P19" s="125"/>
      <c r="Q19" s="125"/>
      <c r="R19" s="125"/>
      <c r="S19" s="125"/>
      <c r="T19" s="125"/>
    </row>
    <row r="20" spans="1:20">
      <c r="A20" s="626" t="s">
        <v>79</v>
      </c>
      <c r="B20" s="627"/>
      <c r="C20" s="627"/>
      <c r="D20" s="627"/>
      <c r="E20" s="627"/>
      <c r="F20" s="627"/>
      <c r="G20" s="627"/>
      <c r="H20" s="627"/>
      <c r="I20" s="627"/>
      <c r="J20" s="627"/>
      <c r="K20" s="627"/>
      <c r="L20" s="627"/>
      <c r="M20" s="627"/>
      <c r="N20" s="627"/>
    </row>
    <row r="21" spans="1:20">
      <c r="A21" s="625"/>
      <c r="B21" s="625"/>
      <c r="C21" s="625"/>
      <c r="D21" s="625"/>
      <c r="E21" s="625"/>
      <c r="F21" s="625"/>
      <c r="G21" s="625"/>
      <c r="H21" s="625"/>
      <c r="I21" s="625"/>
      <c r="J21" s="625"/>
      <c r="K21" s="625"/>
      <c r="L21" s="625"/>
      <c r="M21" s="625"/>
      <c r="N21" s="625"/>
    </row>
    <row r="33" spans="11:11">
      <c r="K33" s="130"/>
    </row>
    <row r="35" spans="11:11">
      <c r="K35" s="33"/>
    </row>
    <row r="36" spans="11:11">
      <c r="K36" s="146"/>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July 2024</oddHeader>
    <oddFooter>&amp;L&amp;F&amp;C&amp;"Calibri,Regular"&amp;11 &amp;K0000005 of 13_x000D_&amp;1#&amp;"Calibri"&amp;12&amp;K000000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K22" sqref="K22"/>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566" t="s">
        <v>80</v>
      </c>
      <c r="B1" s="384"/>
      <c r="C1" s="384"/>
      <c r="D1" s="384"/>
      <c r="E1" s="384"/>
      <c r="F1" s="384"/>
      <c r="G1" s="384"/>
      <c r="H1" s="384"/>
      <c r="I1" s="384"/>
      <c r="J1" s="384"/>
      <c r="K1" s="384"/>
      <c r="L1" s="384"/>
      <c r="M1" s="384"/>
      <c r="N1" s="384"/>
      <c r="O1" s="384"/>
      <c r="P1" s="384"/>
      <c r="Q1" s="384"/>
      <c r="R1" s="384"/>
      <c r="S1" s="384"/>
      <c r="T1" s="384"/>
      <c r="U1" s="384"/>
      <c r="V1" s="384"/>
      <c r="W1" s="384"/>
      <c r="X1" s="384"/>
      <c r="Y1" s="385"/>
    </row>
    <row r="2" spans="1:25" ht="12.75" thickBot="1">
      <c r="A2" s="356"/>
      <c r="Y2" s="5"/>
    </row>
    <row r="3" spans="1:25" ht="13.5" thickBot="1">
      <c r="A3" s="567"/>
      <c r="B3" s="631" t="s">
        <v>81</v>
      </c>
      <c r="C3" s="632"/>
      <c r="D3" s="632"/>
      <c r="E3" s="633"/>
      <c r="F3" s="631" t="s">
        <v>82</v>
      </c>
      <c r="G3" s="632"/>
      <c r="H3" s="632"/>
      <c r="I3" s="633"/>
      <c r="J3" s="631" t="s">
        <v>83</v>
      </c>
      <c r="K3" s="632"/>
      <c r="L3" s="632"/>
      <c r="M3" s="633"/>
      <c r="N3" s="631" t="s">
        <v>84</v>
      </c>
      <c r="O3" s="632"/>
      <c r="P3" s="632"/>
      <c r="Q3" s="633"/>
      <c r="R3" s="631" t="s">
        <v>85</v>
      </c>
      <c r="S3" s="632"/>
      <c r="T3" s="632"/>
      <c r="U3" s="633"/>
      <c r="V3" s="631" t="s">
        <v>86</v>
      </c>
      <c r="W3" s="632"/>
      <c r="X3" s="632"/>
      <c r="Y3" s="633"/>
    </row>
    <row r="4" spans="1:25" ht="44.25" customHeight="1">
      <c r="A4" s="118" t="s">
        <v>87</v>
      </c>
      <c r="B4" s="99" t="s">
        <v>88</v>
      </c>
      <c r="C4" s="100" t="s">
        <v>89</v>
      </c>
      <c r="D4" s="100" t="s">
        <v>90</v>
      </c>
      <c r="E4" s="101" t="s">
        <v>91</v>
      </c>
      <c r="F4" s="99" t="s">
        <v>88</v>
      </c>
      <c r="G4" s="100" t="s">
        <v>89</v>
      </c>
      <c r="H4" s="100" t="s">
        <v>90</v>
      </c>
      <c r="I4" s="101" t="s">
        <v>91</v>
      </c>
      <c r="J4" s="99" t="s">
        <v>88</v>
      </c>
      <c r="K4" s="100" t="s">
        <v>89</v>
      </c>
      <c r="L4" s="100" t="s">
        <v>90</v>
      </c>
      <c r="M4" s="101" t="s">
        <v>91</v>
      </c>
      <c r="N4" s="99" t="s">
        <v>88</v>
      </c>
      <c r="O4" s="100" t="s">
        <v>89</v>
      </c>
      <c r="P4" s="100" t="s">
        <v>90</v>
      </c>
      <c r="Q4" s="101" t="s">
        <v>91</v>
      </c>
      <c r="R4" s="99" t="s">
        <v>88</v>
      </c>
      <c r="S4" s="100" t="s">
        <v>89</v>
      </c>
      <c r="T4" s="100" t="s">
        <v>90</v>
      </c>
      <c r="U4" s="101" t="s">
        <v>91</v>
      </c>
      <c r="V4" s="99" t="s">
        <v>88</v>
      </c>
      <c r="W4" s="100" t="s">
        <v>89</v>
      </c>
      <c r="X4" s="100" t="s">
        <v>90</v>
      </c>
      <c r="Y4" s="101" t="s">
        <v>91</v>
      </c>
    </row>
    <row r="5" spans="1:25" ht="12" customHeight="1">
      <c r="A5" s="357" t="s">
        <v>92</v>
      </c>
      <c r="B5" s="526"/>
      <c r="C5" s="527"/>
      <c r="D5" s="527"/>
      <c r="E5" s="358"/>
      <c r="F5" s="526"/>
      <c r="G5" s="527"/>
      <c r="H5" s="527"/>
      <c r="I5" s="358"/>
      <c r="J5" s="526"/>
      <c r="K5" s="527"/>
      <c r="L5" s="527"/>
      <c r="M5" s="358"/>
      <c r="N5" s="526"/>
      <c r="O5" s="527"/>
      <c r="P5" s="527"/>
      <c r="Q5" s="358"/>
      <c r="R5" s="526"/>
      <c r="S5" s="527"/>
      <c r="T5" s="527"/>
      <c r="U5" s="358"/>
      <c r="V5" s="526"/>
      <c r="W5" s="527"/>
      <c r="X5" s="527"/>
      <c r="Y5" s="358"/>
    </row>
    <row r="6" spans="1:25" ht="12" customHeight="1">
      <c r="A6" s="528" t="s">
        <v>93</v>
      </c>
      <c r="B6" s="526"/>
      <c r="C6" s="527"/>
      <c r="D6" s="527"/>
      <c r="E6" s="358"/>
      <c r="F6" s="526"/>
      <c r="G6" s="527"/>
      <c r="H6" s="527"/>
      <c r="I6" s="358"/>
      <c r="J6" s="526"/>
      <c r="K6" s="527"/>
      <c r="L6" s="527"/>
      <c r="M6" s="358"/>
      <c r="N6" s="526"/>
      <c r="O6" s="527"/>
      <c r="P6" s="527"/>
      <c r="Q6" s="358"/>
      <c r="R6" s="526"/>
      <c r="S6" s="527"/>
      <c r="T6" s="527"/>
      <c r="U6" s="358"/>
      <c r="V6" s="526"/>
      <c r="W6" s="527"/>
      <c r="X6" s="527"/>
      <c r="Y6" s="358"/>
    </row>
    <row r="7" spans="1:25" ht="12" customHeight="1">
      <c r="A7" s="529" t="s">
        <v>94</v>
      </c>
      <c r="B7" s="359"/>
      <c r="C7" s="530"/>
      <c r="D7" s="530"/>
      <c r="E7" s="360"/>
      <c r="F7" s="359"/>
      <c r="G7" s="530"/>
      <c r="H7" s="530"/>
      <c r="I7" s="360"/>
      <c r="J7" s="359"/>
      <c r="K7" s="530"/>
      <c r="L7" s="530"/>
      <c r="M7" s="360"/>
      <c r="N7" s="359"/>
      <c r="O7" s="530"/>
      <c r="P7" s="530"/>
      <c r="Q7" s="360"/>
      <c r="R7" s="359"/>
      <c r="S7" s="530"/>
      <c r="T7" s="530"/>
      <c r="U7" s="360"/>
      <c r="V7" s="359"/>
      <c r="W7" s="530"/>
      <c r="X7" s="530"/>
      <c r="Y7" s="360"/>
    </row>
    <row r="8" spans="1:25" ht="12" customHeight="1">
      <c r="A8" s="529" t="s">
        <v>95</v>
      </c>
      <c r="B8" s="359"/>
      <c r="C8" s="530"/>
      <c r="D8" s="530"/>
      <c r="E8" s="360"/>
      <c r="F8" s="359"/>
      <c r="G8" s="530"/>
      <c r="H8" s="530"/>
      <c r="I8" s="360"/>
      <c r="J8" s="359"/>
      <c r="K8" s="530"/>
      <c r="L8" s="530"/>
      <c r="M8" s="360"/>
      <c r="N8" s="359"/>
      <c r="O8" s="530"/>
      <c r="P8" s="530"/>
      <c r="Q8" s="360"/>
      <c r="R8" s="359"/>
      <c r="S8" s="530"/>
      <c r="T8" s="530"/>
      <c r="U8" s="360"/>
      <c r="V8" s="359"/>
      <c r="W8" s="530"/>
      <c r="X8" s="530"/>
      <c r="Y8" s="360"/>
    </row>
    <row r="9" spans="1:25" ht="12" customHeight="1">
      <c r="A9" s="528" t="s">
        <v>96</v>
      </c>
      <c r="B9" s="526"/>
      <c r="C9" s="531"/>
      <c r="D9" s="531"/>
      <c r="E9" s="361"/>
      <c r="F9" s="526"/>
      <c r="G9" s="531"/>
      <c r="H9" s="531"/>
      <c r="I9" s="361"/>
      <c r="J9" s="526"/>
      <c r="K9" s="531"/>
      <c r="L9" s="531"/>
      <c r="M9" s="361"/>
      <c r="N9" s="526"/>
      <c r="O9" s="531"/>
      <c r="P9" s="531"/>
      <c r="Q9" s="361"/>
      <c r="R9" s="526"/>
      <c r="S9" s="531"/>
      <c r="T9" s="531"/>
      <c r="U9" s="361"/>
      <c r="V9" s="526"/>
      <c r="W9" s="531"/>
      <c r="X9" s="531"/>
      <c r="Y9" s="361"/>
    </row>
    <row r="10" spans="1:25" ht="12" customHeight="1">
      <c r="A10" s="529" t="s">
        <v>94</v>
      </c>
      <c r="B10" s="359"/>
      <c r="C10" s="530"/>
      <c r="D10" s="530"/>
      <c r="E10" s="360"/>
      <c r="F10" s="359"/>
      <c r="G10" s="530"/>
      <c r="H10" s="530"/>
      <c r="I10" s="360"/>
      <c r="J10" s="359"/>
      <c r="K10" s="530"/>
      <c r="L10" s="530"/>
      <c r="M10" s="360"/>
      <c r="N10" s="359"/>
      <c r="O10" s="530"/>
      <c r="P10" s="530"/>
      <c r="Q10" s="360"/>
      <c r="R10" s="359"/>
      <c r="S10" s="530"/>
      <c r="T10" s="530"/>
      <c r="U10" s="360"/>
      <c r="V10" s="359"/>
      <c r="W10" s="530"/>
      <c r="X10" s="530"/>
      <c r="Y10" s="360"/>
    </row>
    <row r="11" spans="1:25" ht="12" customHeight="1">
      <c r="A11" s="529" t="s">
        <v>95</v>
      </c>
      <c r="B11" s="359"/>
      <c r="C11" s="530"/>
      <c r="D11" s="530"/>
      <c r="E11" s="360"/>
      <c r="F11" s="359"/>
      <c r="G11" s="530"/>
      <c r="H11" s="530"/>
      <c r="I11" s="360"/>
      <c r="J11" s="359"/>
      <c r="K11" s="530"/>
      <c r="L11" s="530"/>
      <c r="M11" s="360"/>
      <c r="N11" s="359"/>
      <c r="O11" s="530"/>
      <c r="P11" s="530"/>
      <c r="Q11" s="360"/>
      <c r="R11" s="359"/>
      <c r="S11" s="530"/>
      <c r="T11" s="530"/>
      <c r="U11" s="360"/>
      <c r="V11" s="359"/>
      <c r="W11" s="530"/>
      <c r="X11" s="530"/>
      <c r="Y11" s="360"/>
    </row>
    <row r="12" spans="1:25" ht="12" customHeight="1">
      <c r="A12" s="362" t="s">
        <v>97</v>
      </c>
      <c r="B12" s="526"/>
      <c r="C12" s="527"/>
      <c r="D12" s="527"/>
      <c r="E12" s="358"/>
      <c r="F12" s="526"/>
      <c r="G12" s="527"/>
      <c r="H12" s="527"/>
      <c r="I12" s="358"/>
      <c r="J12" s="526"/>
      <c r="K12" s="527"/>
      <c r="L12" s="527"/>
      <c r="M12" s="358"/>
      <c r="N12" s="526"/>
      <c r="O12" s="527"/>
      <c r="P12" s="527"/>
      <c r="Q12" s="358"/>
      <c r="R12" s="526"/>
      <c r="S12" s="527"/>
      <c r="T12" s="527"/>
      <c r="U12" s="358"/>
      <c r="V12" s="526"/>
      <c r="W12" s="527"/>
      <c r="X12" s="527"/>
      <c r="Y12" s="358"/>
    </row>
    <row r="13" spans="1:25" ht="12" customHeight="1">
      <c r="A13" s="532" t="s">
        <v>98</v>
      </c>
      <c r="B13" s="490"/>
      <c r="C13" s="490">
        <v>0</v>
      </c>
      <c r="D13" s="490"/>
      <c r="E13" s="363">
        <v>0</v>
      </c>
      <c r="F13" s="490"/>
      <c r="G13" s="490">
        <v>0.11799999999999999</v>
      </c>
      <c r="H13" s="490"/>
      <c r="I13" s="363">
        <v>0.11799999999999999</v>
      </c>
      <c r="J13" s="364"/>
      <c r="K13" s="490">
        <v>2.0539999999999998</v>
      </c>
      <c r="L13" s="365"/>
      <c r="M13" s="363">
        <f t="shared" ref="M13:M18" si="0">SUM(J13:L13)</f>
        <v>2.0539999999999998</v>
      </c>
      <c r="N13" s="364"/>
      <c r="O13" s="490">
        <v>0</v>
      </c>
      <c r="P13" s="365"/>
      <c r="Q13" s="363">
        <v>0</v>
      </c>
      <c r="R13" s="364"/>
      <c r="S13" s="490">
        <v>0</v>
      </c>
      <c r="T13" s="365"/>
      <c r="U13" s="363">
        <v>0</v>
      </c>
      <c r="V13" s="364"/>
      <c r="W13" s="490">
        <v>0</v>
      </c>
      <c r="X13" s="365"/>
      <c r="Y13" s="363">
        <v>0</v>
      </c>
    </row>
    <row r="14" spans="1:25" ht="12" customHeight="1">
      <c r="A14" s="532" t="s">
        <v>99</v>
      </c>
      <c r="B14" s="490"/>
      <c r="C14" s="490">
        <v>0</v>
      </c>
      <c r="D14" s="490"/>
      <c r="E14" s="363">
        <v>0</v>
      </c>
      <c r="F14" s="490"/>
      <c r="G14" s="490">
        <v>0</v>
      </c>
      <c r="H14" s="490"/>
      <c r="I14" s="363">
        <v>0</v>
      </c>
      <c r="J14" s="364"/>
      <c r="K14" s="490">
        <v>0</v>
      </c>
      <c r="L14" s="365"/>
      <c r="M14" s="363">
        <f t="shared" si="0"/>
        <v>0</v>
      </c>
      <c r="N14" s="364"/>
      <c r="O14" s="533">
        <v>0</v>
      </c>
      <c r="P14" s="365"/>
      <c r="Q14" s="363">
        <v>0</v>
      </c>
      <c r="R14" s="364"/>
      <c r="S14" s="490">
        <v>0</v>
      </c>
      <c r="T14" s="365"/>
      <c r="U14" s="363">
        <v>0</v>
      </c>
      <c r="V14" s="364"/>
      <c r="W14" s="490">
        <v>0</v>
      </c>
      <c r="X14" s="365"/>
      <c r="Y14" s="363">
        <v>0</v>
      </c>
    </row>
    <row r="15" spans="1:25">
      <c r="A15" s="532" t="s">
        <v>100</v>
      </c>
      <c r="B15" s="490"/>
      <c r="C15" s="490">
        <v>0</v>
      </c>
      <c r="D15" s="490"/>
      <c r="E15" s="363">
        <v>0</v>
      </c>
      <c r="F15" s="490"/>
      <c r="G15" s="490">
        <v>0</v>
      </c>
      <c r="H15" s="490"/>
      <c r="I15" s="363">
        <v>0</v>
      </c>
      <c r="J15" s="364"/>
      <c r="K15" s="490">
        <v>0</v>
      </c>
      <c r="L15" s="365"/>
      <c r="M15" s="363">
        <f t="shared" si="0"/>
        <v>0</v>
      </c>
      <c r="N15" s="364"/>
      <c r="O15" s="533">
        <v>0</v>
      </c>
      <c r="P15" s="365"/>
      <c r="Q15" s="363">
        <v>0</v>
      </c>
      <c r="R15" s="364"/>
      <c r="S15" s="490">
        <v>0</v>
      </c>
      <c r="T15" s="365"/>
      <c r="U15" s="363">
        <v>0</v>
      </c>
      <c r="V15" s="364"/>
      <c r="W15" s="490">
        <v>0</v>
      </c>
      <c r="X15" s="365"/>
      <c r="Y15" s="363">
        <v>0</v>
      </c>
    </row>
    <row r="16" spans="1:25">
      <c r="A16" s="532" t="s">
        <v>101</v>
      </c>
      <c r="B16" s="490"/>
      <c r="C16" s="490">
        <v>0</v>
      </c>
      <c r="D16" s="490"/>
      <c r="E16" s="363">
        <v>0</v>
      </c>
      <c r="F16" s="490"/>
      <c r="G16" s="490">
        <v>0</v>
      </c>
      <c r="H16" s="490"/>
      <c r="I16" s="363">
        <v>0</v>
      </c>
      <c r="J16" s="364"/>
      <c r="K16" s="490">
        <v>0</v>
      </c>
      <c r="L16" s="365"/>
      <c r="M16" s="363">
        <f t="shared" si="0"/>
        <v>0</v>
      </c>
      <c r="N16" s="364"/>
      <c r="O16" s="533">
        <v>0</v>
      </c>
      <c r="P16" s="365"/>
      <c r="Q16" s="363">
        <v>0</v>
      </c>
      <c r="R16" s="364"/>
      <c r="S16" s="490">
        <v>0</v>
      </c>
      <c r="T16" s="365"/>
      <c r="U16" s="363">
        <v>0</v>
      </c>
      <c r="V16" s="364"/>
      <c r="W16" s="490">
        <v>0</v>
      </c>
      <c r="X16" s="365"/>
      <c r="Y16" s="363">
        <v>0</v>
      </c>
    </row>
    <row r="17" spans="1:25">
      <c r="A17" s="532" t="s">
        <v>102</v>
      </c>
      <c r="B17" s="490"/>
      <c r="C17" s="490">
        <v>0</v>
      </c>
      <c r="D17" s="490"/>
      <c r="E17" s="363">
        <v>0</v>
      </c>
      <c r="F17" s="490"/>
      <c r="G17" s="490">
        <v>0</v>
      </c>
      <c r="H17" s="490"/>
      <c r="I17" s="363">
        <v>0</v>
      </c>
      <c r="J17" s="364"/>
      <c r="K17" s="490">
        <v>0</v>
      </c>
      <c r="L17" s="365"/>
      <c r="M17" s="363">
        <f t="shared" si="0"/>
        <v>0</v>
      </c>
      <c r="N17" s="364"/>
      <c r="O17" s="533">
        <v>0</v>
      </c>
      <c r="P17" s="365"/>
      <c r="Q17" s="363">
        <v>0</v>
      </c>
      <c r="R17" s="364"/>
      <c r="S17" s="490">
        <v>0</v>
      </c>
      <c r="T17" s="365"/>
      <c r="U17" s="363">
        <v>0</v>
      </c>
      <c r="V17" s="364"/>
      <c r="W17" s="490">
        <v>0</v>
      </c>
      <c r="X17" s="365"/>
      <c r="Y17" s="363">
        <v>0</v>
      </c>
    </row>
    <row r="18" spans="1:25" ht="14.25" thickBot="1">
      <c r="A18" s="119" t="s">
        <v>103</v>
      </c>
      <c r="B18" s="333"/>
      <c r="C18" s="264">
        <v>0</v>
      </c>
      <c r="D18" s="264"/>
      <c r="E18" s="332">
        <v>0</v>
      </c>
      <c r="F18" s="333"/>
      <c r="G18" s="264">
        <v>0</v>
      </c>
      <c r="H18" s="264"/>
      <c r="I18" s="303">
        <v>0</v>
      </c>
      <c r="J18" s="334"/>
      <c r="K18" s="264">
        <v>0.11</v>
      </c>
      <c r="L18" s="366"/>
      <c r="M18" s="303">
        <f t="shared" si="0"/>
        <v>0.11</v>
      </c>
      <c r="N18" s="367"/>
      <c r="O18" s="368">
        <v>0</v>
      </c>
      <c r="P18" s="369"/>
      <c r="Q18" s="303">
        <v>0</v>
      </c>
      <c r="R18" s="367"/>
      <c r="S18" s="264">
        <v>0</v>
      </c>
      <c r="T18" s="369"/>
      <c r="U18" s="303">
        <v>0</v>
      </c>
      <c r="V18" s="367"/>
      <c r="W18" s="264">
        <v>0</v>
      </c>
      <c r="X18" s="369"/>
      <c r="Y18" s="303">
        <v>0</v>
      </c>
    </row>
    <row r="19" spans="1:25" s="12" customFormat="1" ht="16.350000000000001" customHeight="1" thickBot="1">
      <c r="A19" s="107" t="s">
        <v>104</v>
      </c>
      <c r="B19" s="251" t="s">
        <v>19</v>
      </c>
      <c r="C19" s="330">
        <f>SUM(C13:C18)</f>
        <v>0</v>
      </c>
      <c r="D19" s="330" t="s">
        <v>19</v>
      </c>
      <c r="E19" s="331">
        <f>SUM(E13:E18)</f>
        <v>0</v>
      </c>
      <c r="F19" s="251" t="s">
        <v>19</v>
      </c>
      <c r="G19" s="259">
        <f>SUM(G13:G18)</f>
        <v>0.11799999999999999</v>
      </c>
      <c r="H19" s="330" t="s">
        <v>19</v>
      </c>
      <c r="I19" s="208">
        <f>SUM(I13:I18)</f>
        <v>0.11799999999999999</v>
      </c>
      <c r="J19" s="251" t="s">
        <v>19</v>
      </c>
      <c r="K19" s="259">
        <f>SUM(K13:K18)</f>
        <v>2.1639999999999997</v>
      </c>
      <c r="L19" s="263" t="s">
        <v>19</v>
      </c>
      <c r="M19" s="208">
        <f>SUM(M13:M18)</f>
        <v>2.1639999999999997</v>
      </c>
      <c r="N19" s="251" t="s">
        <v>19</v>
      </c>
      <c r="O19" s="259">
        <v>0</v>
      </c>
      <c r="P19" s="263" t="s">
        <v>19</v>
      </c>
      <c r="Q19" s="208">
        <v>0</v>
      </c>
      <c r="R19" s="251" t="s">
        <v>19</v>
      </c>
      <c r="S19" s="259">
        <v>0</v>
      </c>
      <c r="T19" s="263" t="s">
        <v>19</v>
      </c>
      <c r="U19" s="208">
        <v>0</v>
      </c>
      <c r="V19" s="251" t="s">
        <v>19</v>
      </c>
      <c r="W19" s="259">
        <v>0</v>
      </c>
      <c r="X19" s="263" t="s">
        <v>19</v>
      </c>
      <c r="Y19" s="208">
        <v>0</v>
      </c>
    </row>
    <row r="20" spans="1:25" ht="1.9" hidden="1" customHeight="1">
      <c r="A20" s="370"/>
      <c r="B20" s="252"/>
      <c r="C20" s="253"/>
      <c r="D20" s="253"/>
      <c r="E20" s="254"/>
      <c r="F20" s="252"/>
      <c r="G20" s="253"/>
      <c r="H20" s="253"/>
      <c r="I20" s="254"/>
      <c r="J20" s="252"/>
      <c r="K20" s="253"/>
      <c r="L20" s="253"/>
      <c r="M20" s="254"/>
      <c r="N20" s="252"/>
      <c r="O20" s="253"/>
      <c r="P20" s="253"/>
      <c r="Q20" s="254"/>
      <c r="R20" s="252"/>
      <c r="S20" s="253"/>
      <c r="T20" s="253"/>
      <c r="U20" s="254"/>
      <c r="V20" s="252"/>
      <c r="W20" s="253"/>
      <c r="X20" s="253"/>
      <c r="Y20" s="254"/>
    </row>
    <row r="21" spans="1:25" ht="13.5" thickBot="1">
      <c r="A21" s="362" t="s">
        <v>105</v>
      </c>
      <c r="B21" s="371"/>
      <c r="C21" s="372"/>
      <c r="D21" s="372"/>
      <c r="E21" s="373"/>
      <c r="F21" s="371"/>
      <c r="G21" s="372"/>
      <c r="H21" s="372"/>
      <c r="I21" s="373"/>
      <c r="J21" s="371"/>
      <c r="K21" s="372"/>
      <c r="L21" s="372"/>
      <c r="M21" s="373"/>
      <c r="N21" s="371"/>
      <c r="O21" s="372"/>
      <c r="P21" s="372"/>
      <c r="Q21" s="373"/>
      <c r="R21" s="371"/>
      <c r="S21" s="372"/>
      <c r="T21" s="372"/>
      <c r="U21" s="373"/>
      <c r="V21" s="371"/>
      <c r="W21" s="372"/>
      <c r="X21" s="372"/>
      <c r="Y21" s="373"/>
    </row>
    <row r="22" spans="1:25">
      <c r="A22" s="105" t="s">
        <v>41</v>
      </c>
      <c r="B22" s="203"/>
      <c r="C22" s="204">
        <v>0</v>
      </c>
      <c r="D22" s="204"/>
      <c r="E22" s="205">
        <v>0</v>
      </c>
      <c r="F22" s="203"/>
      <c r="G22" s="204">
        <v>0</v>
      </c>
      <c r="H22" s="204"/>
      <c r="I22" s="205">
        <v>0</v>
      </c>
      <c r="J22" s="203"/>
      <c r="K22" s="204">
        <v>0</v>
      </c>
      <c r="L22" s="204"/>
      <c r="M22" s="205">
        <v>0</v>
      </c>
      <c r="N22" s="203"/>
      <c r="O22" s="204">
        <v>0</v>
      </c>
      <c r="P22" s="204"/>
      <c r="Q22" s="205">
        <v>0</v>
      </c>
      <c r="R22" s="203"/>
      <c r="S22" s="204">
        <v>0</v>
      </c>
      <c r="T22" s="204"/>
      <c r="U22" s="205">
        <v>0</v>
      </c>
      <c r="V22" s="203"/>
      <c r="W22" s="204">
        <v>0</v>
      </c>
      <c r="X22" s="204"/>
      <c r="Y22" s="205">
        <v>0</v>
      </c>
    </row>
    <row r="23" spans="1:25">
      <c r="A23" s="534" t="s">
        <v>18</v>
      </c>
      <c r="B23" s="535"/>
      <c r="C23" s="374">
        <v>0</v>
      </c>
      <c r="D23" s="374"/>
      <c r="E23" s="536">
        <v>0</v>
      </c>
      <c r="F23" s="364"/>
      <c r="G23" s="374">
        <v>0</v>
      </c>
      <c r="H23" s="374"/>
      <c r="I23" s="536">
        <v>0</v>
      </c>
      <c r="J23" s="364"/>
      <c r="K23" s="336">
        <v>0</v>
      </c>
      <c r="L23" s="374"/>
      <c r="M23" s="536">
        <v>0</v>
      </c>
      <c r="N23" s="364"/>
      <c r="O23" s="374">
        <v>0</v>
      </c>
      <c r="P23" s="374"/>
      <c r="Q23" s="536">
        <v>0</v>
      </c>
      <c r="R23" s="364"/>
      <c r="S23" s="374">
        <v>0</v>
      </c>
      <c r="T23" s="374"/>
      <c r="U23" s="536">
        <v>0</v>
      </c>
      <c r="V23" s="364"/>
      <c r="W23" s="374">
        <v>0</v>
      </c>
      <c r="X23" s="374"/>
      <c r="Y23" s="536">
        <v>0</v>
      </c>
    </row>
    <row r="24" spans="1:25" ht="12.75" thickBot="1">
      <c r="A24" s="375" t="s">
        <v>20</v>
      </c>
      <c r="B24" s="334"/>
      <c r="C24" s="264">
        <v>0</v>
      </c>
      <c r="D24" s="366"/>
      <c r="E24" s="303">
        <v>0</v>
      </c>
      <c r="F24" s="367"/>
      <c r="G24" s="376">
        <v>0</v>
      </c>
      <c r="H24" s="376"/>
      <c r="I24" s="377">
        <v>0</v>
      </c>
      <c r="J24" s="367"/>
      <c r="K24" s="335">
        <v>0</v>
      </c>
      <c r="L24" s="376"/>
      <c r="M24" s="377">
        <v>0</v>
      </c>
      <c r="N24" s="367"/>
      <c r="O24" s="376">
        <v>0</v>
      </c>
      <c r="P24" s="376"/>
      <c r="Q24" s="377">
        <v>0</v>
      </c>
      <c r="R24" s="367"/>
      <c r="S24" s="376">
        <v>0</v>
      </c>
      <c r="T24" s="376"/>
      <c r="U24" s="377">
        <v>0</v>
      </c>
      <c r="V24" s="367"/>
      <c r="W24" s="376">
        <v>0</v>
      </c>
      <c r="X24" s="376"/>
      <c r="Y24" s="377">
        <v>0</v>
      </c>
    </row>
    <row r="25" spans="1:25" s="12" customFormat="1" ht="16.350000000000001" customHeight="1" thickBot="1">
      <c r="A25" s="107" t="s">
        <v>104</v>
      </c>
      <c r="B25" s="251" t="s">
        <v>19</v>
      </c>
      <c r="C25" s="263">
        <f>SUM(C22:C24)</f>
        <v>0</v>
      </c>
      <c r="D25" s="263" t="s">
        <v>19</v>
      </c>
      <c r="E25" s="269">
        <f>SUM(E22:E24)</f>
        <v>0</v>
      </c>
      <c r="F25" s="251" t="s">
        <v>19</v>
      </c>
      <c r="G25" s="263">
        <f>SUM(G22:G24)</f>
        <v>0</v>
      </c>
      <c r="H25" s="263" t="s">
        <v>19</v>
      </c>
      <c r="I25" s="269">
        <f>SUM(I22:I24)</f>
        <v>0</v>
      </c>
      <c r="J25" s="251" t="s">
        <v>19</v>
      </c>
      <c r="K25" s="263">
        <f>SUM(K22:K24)</f>
        <v>0</v>
      </c>
      <c r="L25" s="263" t="s">
        <v>19</v>
      </c>
      <c r="M25" s="269">
        <f>SUM(M22:M24)</f>
        <v>0</v>
      </c>
      <c r="N25" s="251" t="s">
        <v>19</v>
      </c>
      <c r="O25" s="263">
        <v>0</v>
      </c>
      <c r="P25" s="263" t="s">
        <v>19</v>
      </c>
      <c r="Q25" s="269">
        <v>0</v>
      </c>
      <c r="R25" s="251" t="s">
        <v>19</v>
      </c>
      <c r="S25" s="263">
        <v>0</v>
      </c>
      <c r="T25" s="263" t="s">
        <v>19</v>
      </c>
      <c r="U25" s="269">
        <v>0</v>
      </c>
      <c r="V25" s="251" t="s">
        <v>19</v>
      </c>
      <c r="W25" s="263">
        <v>0</v>
      </c>
      <c r="X25" s="263" t="s">
        <v>19</v>
      </c>
      <c r="Y25" s="269">
        <v>0</v>
      </c>
    </row>
    <row r="26" spans="1:25" ht="1.5" customHeight="1">
      <c r="A26" s="94"/>
      <c r="B26" s="213"/>
      <c r="C26" s="214"/>
      <c r="D26" s="214"/>
      <c r="E26" s="215"/>
      <c r="F26" s="213"/>
      <c r="G26" s="214"/>
      <c r="H26" s="214"/>
      <c r="I26" s="215"/>
      <c r="J26" s="213"/>
      <c r="K26" s="214"/>
      <c r="L26" s="214"/>
      <c r="M26" s="215"/>
      <c r="N26" s="213"/>
      <c r="O26" s="214"/>
      <c r="P26" s="214"/>
      <c r="Q26" s="215"/>
      <c r="R26" s="213"/>
      <c r="S26" s="214"/>
      <c r="T26" s="214"/>
      <c r="U26" s="215"/>
      <c r="V26" s="213"/>
      <c r="W26" s="214"/>
      <c r="X26" s="214"/>
      <c r="Y26" s="215"/>
    </row>
    <row r="27" spans="1:25" s="53" customFormat="1" ht="18" customHeight="1" thickBot="1">
      <c r="A27" s="537" t="s">
        <v>106</v>
      </c>
      <c r="B27" s="378" t="s">
        <v>19</v>
      </c>
      <c r="C27" s="263">
        <f>C19</f>
        <v>0</v>
      </c>
      <c r="D27" s="263" t="s">
        <v>19</v>
      </c>
      <c r="E27" s="269">
        <f>E19</f>
        <v>0</v>
      </c>
      <c r="F27" s="378" t="s">
        <v>19</v>
      </c>
      <c r="G27" s="263">
        <f>G19</f>
        <v>0.11799999999999999</v>
      </c>
      <c r="H27" s="263" t="s">
        <v>19</v>
      </c>
      <c r="I27" s="269">
        <f>I19</f>
        <v>0.11799999999999999</v>
      </c>
      <c r="J27" s="378" t="s">
        <v>19</v>
      </c>
      <c r="K27" s="263">
        <f>K19</f>
        <v>2.1639999999999997</v>
      </c>
      <c r="L27" s="263" t="s">
        <v>19</v>
      </c>
      <c r="M27" s="269">
        <f>M19</f>
        <v>2.1639999999999997</v>
      </c>
      <c r="N27" s="378" t="s">
        <v>19</v>
      </c>
      <c r="O27" s="263">
        <v>0</v>
      </c>
      <c r="P27" s="263" t="s">
        <v>19</v>
      </c>
      <c r="Q27" s="269">
        <v>0</v>
      </c>
      <c r="R27" s="378" t="s">
        <v>19</v>
      </c>
      <c r="S27" s="263">
        <v>0</v>
      </c>
      <c r="T27" s="263" t="s">
        <v>19</v>
      </c>
      <c r="U27" s="269">
        <v>0</v>
      </c>
      <c r="V27" s="378" t="s">
        <v>19</v>
      </c>
      <c r="W27" s="263">
        <v>0</v>
      </c>
      <c r="X27" s="263" t="s">
        <v>19</v>
      </c>
      <c r="Y27" s="269">
        <v>0</v>
      </c>
    </row>
    <row r="28" spans="1:25" ht="3" customHeight="1" thickBot="1">
      <c r="A28" s="566"/>
      <c r="B28" s="252"/>
      <c r="C28" s="255"/>
      <c r="D28" s="255"/>
      <c r="E28" s="256"/>
      <c r="F28" s="252"/>
      <c r="G28" s="255"/>
      <c r="H28" s="255"/>
      <c r="I28" s="256"/>
      <c r="J28" s="252"/>
      <c r="K28" s="255"/>
      <c r="L28" s="255"/>
      <c r="M28" s="256"/>
      <c r="N28" s="252"/>
      <c r="O28" s="255"/>
      <c r="P28" s="255"/>
      <c r="Q28" s="256"/>
      <c r="R28" s="252"/>
      <c r="S28" s="255"/>
      <c r="T28" s="255"/>
      <c r="U28" s="256"/>
      <c r="V28" s="252"/>
      <c r="W28" s="255"/>
      <c r="X28" s="255"/>
      <c r="Y28" s="256"/>
    </row>
    <row r="29" spans="1:25" ht="13.5" thickBot="1">
      <c r="A29" s="123" t="s">
        <v>107</v>
      </c>
      <c r="B29" s="526"/>
      <c r="C29" s="527"/>
      <c r="D29" s="527"/>
      <c r="E29" s="358"/>
      <c r="F29" s="526"/>
      <c r="G29" s="527"/>
      <c r="H29" s="527"/>
      <c r="I29" s="358"/>
      <c r="J29" s="526"/>
      <c r="K29" s="527"/>
      <c r="L29" s="527"/>
      <c r="M29" s="358"/>
      <c r="N29" s="526"/>
      <c r="O29" s="527"/>
      <c r="P29" s="527"/>
      <c r="Q29" s="358"/>
      <c r="R29" s="526"/>
      <c r="S29" s="527"/>
      <c r="T29" s="527"/>
      <c r="U29" s="358"/>
      <c r="V29" s="526"/>
      <c r="W29" s="527"/>
      <c r="X29" s="527"/>
      <c r="Y29" s="358"/>
    </row>
    <row r="30" spans="1:25">
      <c r="A30" s="122" t="s">
        <v>108</v>
      </c>
      <c r="B30" s="538" t="s">
        <v>19</v>
      </c>
      <c r="C30" s="490" t="s">
        <v>19</v>
      </c>
      <c r="D30" s="490" t="s">
        <v>19</v>
      </c>
      <c r="E30" s="363" t="s">
        <v>19</v>
      </c>
      <c r="F30" s="538" t="s">
        <v>19</v>
      </c>
      <c r="G30" s="490" t="s">
        <v>19</v>
      </c>
      <c r="H30" s="490" t="s">
        <v>19</v>
      </c>
      <c r="I30" s="363" t="s">
        <v>19</v>
      </c>
      <c r="J30" s="538" t="s">
        <v>19</v>
      </c>
      <c r="K30" s="490" t="s">
        <v>19</v>
      </c>
      <c r="L30" s="490" t="s">
        <v>19</v>
      </c>
      <c r="M30" s="363" t="s">
        <v>19</v>
      </c>
      <c r="N30" s="538" t="s">
        <v>19</v>
      </c>
      <c r="O30" s="490" t="s">
        <v>19</v>
      </c>
      <c r="P30" s="490" t="s">
        <v>19</v>
      </c>
      <c r="Q30" s="363" t="s">
        <v>19</v>
      </c>
      <c r="R30" s="538" t="s">
        <v>19</v>
      </c>
      <c r="S30" s="490" t="s">
        <v>19</v>
      </c>
      <c r="T30" s="490" t="s">
        <v>19</v>
      </c>
      <c r="U30" s="363" t="s">
        <v>19</v>
      </c>
      <c r="V30" s="538" t="s">
        <v>19</v>
      </c>
      <c r="W30" s="490" t="s">
        <v>19</v>
      </c>
      <c r="X30" s="490" t="s">
        <v>19</v>
      </c>
      <c r="Y30" s="363" t="s">
        <v>19</v>
      </c>
    </row>
    <row r="31" spans="1:25" s="12" customFormat="1" ht="15.6" customHeight="1" thickBot="1">
      <c r="A31" s="379" t="s">
        <v>104</v>
      </c>
      <c r="B31" s="333" t="s">
        <v>19</v>
      </c>
      <c r="C31" s="264" t="s">
        <v>19</v>
      </c>
      <c r="D31" s="264" t="s">
        <v>19</v>
      </c>
      <c r="E31" s="303" t="s">
        <v>19</v>
      </c>
      <c r="F31" s="333" t="s">
        <v>19</v>
      </c>
      <c r="G31" s="264" t="s">
        <v>19</v>
      </c>
      <c r="H31" s="264" t="s">
        <v>19</v>
      </c>
      <c r="I31" s="303" t="s">
        <v>19</v>
      </c>
      <c r="J31" s="333" t="s">
        <v>19</v>
      </c>
      <c r="K31" s="264" t="s">
        <v>19</v>
      </c>
      <c r="L31" s="264" t="s">
        <v>19</v>
      </c>
      <c r="M31" s="303" t="s">
        <v>19</v>
      </c>
      <c r="N31" s="333" t="s">
        <v>19</v>
      </c>
      <c r="O31" s="264" t="s">
        <v>19</v>
      </c>
      <c r="P31" s="264" t="s">
        <v>19</v>
      </c>
      <c r="Q31" s="303" t="s">
        <v>19</v>
      </c>
      <c r="R31" s="333" t="s">
        <v>19</v>
      </c>
      <c r="S31" s="264" t="s">
        <v>19</v>
      </c>
      <c r="T31" s="264" t="s">
        <v>19</v>
      </c>
      <c r="U31" s="303" t="s">
        <v>19</v>
      </c>
      <c r="V31" s="333" t="s">
        <v>19</v>
      </c>
      <c r="W31" s="264" t="s">
        <v>19</v>
      </c>
      <c r="X31" s="264" t="s">
        <v>19</v>
      </c>
      <c r="Y31" s="303" t="s">
        <v>19</v>
      </c>
    </row>
    <row r="32" spans="1:25" ht="2.1" customHeight="1">
      <c r="A32" s="94"/>
      <c r="B32" s="265"/>
      <c r="C32" s="214"/>
      <c r="D32" s="214"/>
      <c r="E32" s="266"/>
      <c r="F32" s="265"/>
      <c r="G32" s="214"/>
      <c r="H32" s="214"/>
      <c r="I32" s="266"/>
      <c r="J32" s="265"/>
      <c r="K32" s="214"/>
      <c r="L32" s="214"/>
      <c r="M32" s="266"/>
      <c r="N32" s="265"/>
      <c r="O32" s="214"/>
      <c r="P32" s="214"/>
      <c r="Q32" s="266"/>
      <c r="R32" s="265"/>
      <c r="S32" s="214"/>
      <c r="T32" s="214"/>
      <c r="U32" s="266"/>
      <c r="V32" s="265"/>
      <c r="W32" s="214"/>
      <c r="X32" s="214"/>
      <c r="Y32" s="266"/>
    </row>
    <row r="33" spans="1:25" s="53" customFormat="1" ht="16.5" customHeight="1" thickBot="1">
      <c r="A33" s="380" t="s">
        <v>109</v>
      </c>
      <c r="B33" s="267" t="s">
        <v>19</v>
      </c>
      <c r="C33" s="268" t="s">
        <v>19</v>
      </c>
      <c r="D33" s="268" t="s">
        <v>19</v>
      </c>
      <c r="E33" s="269" t="s">
        <v>19</v>
      </c>
      <c r="F33" s="267" t="s">
        <v>19</v>
      </c>
      <c r="G33" s="268" t="s">
        <v>19</v>
      </c>
      <c r="H33" s="268" t="s">
        <v>19</v>
      </c>
      <c r="I33" s="269" t="s">
        <v>19</v>
      </c>
      <c r="J33" s="267" t="s">
        <v>19</v>
      </c>
      <c r="K33" s="268" t="s">
        <v>19</v>
      </c>
      <c r="L33" s="268" t="s">
        <v>19</v>
      </c>
      <c r="M33" s="269" t="s">
        <v>19</v>
      </c>
      <c r="N33" s="267" t="s">
        <v>19</v>
      </c>
      <c r="O33" s="268" t="s">
        <v>19</v>
      </c>
      <c r="P33" s="268" t="s">
        <v>19</v>
      </c>
      <c r="Q33" s="269" t="s">
        <v>19</v>
      </c>
      <c r="R33" s="267" t="s">
        <v>19</v>
      </c>
      <c r="S33" s="268" t="s">
        <v>19</v>
      </c>
      <c r="T33" s="268" t="s">
        <v>19</v>
      </c>
      <c r="U33" s="269" t="s">
        <v>19</v>
      </c>
      <c r="V33" s="267" t="s">
        <v>19</v>
      </c>
      <c r="W33" s="268" t="s">
        <v>19</v>
      </c>
      <c r="X33" s="268" t="s">
        <v>19</v>
      </c>
      <c r="Y33" s="269" t="s">
        <v>19</v>
      </c>
    </row>
    <row r="34" spans="1:25" ht="12.75" thickBot="1">
      <c r="A34" s="182"/>
      <c r="B34" s="103"/>
      <c r="C34" s="13"/>
      <c r="D34" s="13"/>
      <c r="E34" s="121"/>
      <c r="F34" s="103"/>
      <c r="G34" s="13"/>
      <c r="H34" s="13"/>
      <c r="I34" s="121"/>
      <c r="J34" s="103"/>
      <c r="K34" s="13"/>
      <c r="L34" s="13"/>
      <c r="M34" s="121"/>
      <c r="N34" s="103"/>
      <c r="O34" s="13"/>
      <c r="P34" s="13"/>
      <c r="Q34" s="121"/>
      <c r="R34" s="103"/>
      <c r="S34" s="13"/>
      <c r="T34" s="13"/>
      <c r="U34" s="121"/>
      <c r="V34" s="103"/>
      <c r="W34" s="13"/>
      <c r="X34" s="13"/>
      <c r="Y34" s="121"/>
    </row>
    <row r="35" spans="1:25" ht="13.5" thickBot="1">
      <c r="A35" s="183"/>
      <c r="B35" s="631" t="s">
        <v>110</v>
      </c>
      <c r="C35" s="632"/>
      <c r="D35" s="632"/>
      <c r="E35" s="633"/>
      <c r="F35" s="631" t="s">
        <v>111</v>
      </c>
      <c r="G35" s="632"/>
      <c r="H35" s="632"/>
      <c r="I35" s="633"/>
      <c r="J35" s="631" t="s">
        <v>112</v>
      </c>
      <c r="K35" s="632"/>
      <c r="L35" s="632"/>
      <c r="M35" s="633"/>
      <c r="N35" s="631" t="s">
        <v>113</v>
      </c>
      <c r="O35" s="632"/>
      <c r="P35" s="632"/>
      <c r="Q35" s="633"/>
      <c r="R35" s="631" t="s">
        <v>114</v>
      </c>
      <c r="S35" s="632"/>
      <c r="T35" s="632"/>
      <c r="U35" s="633"/>
      <c r="V35" s="631" t="s">
        <v>115</v>
      </c>
      <c r="W35" s="632"/>
      <c r="X35" s="632"/>
      <c r="Y35" s="633"/>
    </row>
    <row r="36" spans="1:25" ht="44.25" customHeight="1">
      <c r="A36" s="120" t="s">
        <v>87</v>
      </c>
      <c r="B36" s="99" t="s">
        <v>88</v>
      </c>
      <c r="C36" s="100" t="s">
        <v>89</v>
      </c>
      <c r="D36" s="100" t="s">
        <v>90</v>
      </c>
      <c r="E36" s="101" t="s">
        <v>91</v>
      </c>
      <c r="F36" s="99" t="s">
        <v>88</v>
      </c>
      <c r="G36" s="100" t="s">
        <v>89</v>
      </c>
      <c r="H36" s="100" t="s">
        <v>90</v>
      </c>
      <c r="I36" s="101" t="s">
        <v>91</v>
      </c>
      <c r="J36" s="99" t="s">
        <v>88</v>
      </c>
      <c r="K36" s="100" t="s">
        <v>89</v>
      </c>
      <c r="L36" s="100" t="s">
        <v>90</v>
      </c>
      <c r="M36" s="101" t="s">
        <v>91</v>
      </c>
      <c r="N36" s="99" t="s">
        <v>88</v>
      </c>
      <c r="O36" s="100" t="s">
        <v>89</v>
      </c>
      <c r="P36" s="100" t="s">
        <v>90</v>
      </c>
      <c r="Q36" s="101" t="s">
        <v>91</v>
      </c>
      <c r="R36" s="99" t="s">
        <v>88</v>
      </c>
      <c r="S36" s="100" t="s">
        <v>89</v>
      </c>
      <c r="T36" s="100" t="s">
        <v>90</v>
      </c>
      <c r="U36" s="101" t="s">
        <v>91</v>
      </c>
      <c r="V36" s="99" t="s">
        <v>88</v>
      </c>
      <c r="W36" s="100" t="s">
        <v>89</v>
      </c>
      <c r="X36" s="100" t="s">
        <v>90</v>
      </c>
      <c r="Y36" s="101" t="s">
        <v>91</v>
      </c>
    </row>
    <row r="37" spans="1:25" ht="12" customHeight="1">
      <c r="A37" s="357" t="s">
        <v>92</v>
      </c>
      <c r="B37" s="526"/>
      <c r="C37" s="527"/>
      <c r="D37" s="527"/>
      <c r="E37" s="358"/>
      <c r="F37" s="526"/>
      <c r="G37" s="527"/>
      <c r="H37" s="527"/>
      <c r="I37" s="358"/>
      <c r="J37" s="526"/>
      <c r="K37" s="527"/>
      <c r="L37" s="527"/>
      <c r="M37" s="358"/>
      <c r="N37" s="526"/>
      <c r="O37" s="527"/>
      <c r="P37" s="527"/>
      <c r="Q37" s="358"/>
      <c r="R37" s="526"/>
      <c r="S37" s="527"/>
      <c r="T37" s="527"/>
      <c r="U37" s="358"/>
      <c r="V37" s="526"/>
      <c r="W37" s="527"/>
      <c r="X37" s="527"/>
      <c r="Y37" s="358"/>
    </row>
    <row r="38" spans="1:25" ht="12" customHeight="1">
      <c r="A38" s="528" t="s">
        <v>93</v>
      </c>
      <c r="B38" s="526"/>
      <c r="C38" s="527"/>
      <c r="D38" s="527"/>
      <c r="E38" s="358"/>
      <c r="F38" s="526"/>
      <c r="G38" s="527"/>
      <c r="H38" s="527"/>
      <c r="I38" s="358"/>
      <c r="J38" s="526"/>
      <c r="K38" s="527"/>
      <c r="L38" s="527"/>
      <c r="M38" s="358"/>
      <c r="N38" s="526"/>
      <c r="O38" s="527"/>
      <c r="P38" s="527"/>
      <c r="Q38" s="358"/>
      <c r="R38" s="526"/>
      <c r="S38" s="527"/>
      <c r="T38" s="527"/>
      <c r="U38" s="358"/>
      <c r="V38" s="526"/>
      <c r="W38" s="527"/>
      <c r="X38" s="527"/>
      <c r="Y38" s="358"/>
    </row>
    <row r="39" spans="1:25" ht="12" customHeight="1">
      <c r="A39" s="529" t="s">
        <v>94</v>
      </c>
      <c r="B39" s="359"/>
      <c r="C39" s="530"/>
      <c r="D39" s="530"/>
      <c r="E39" s="360"/>
      <c r="F39" s="359"/>
      <c r="G39" s="530"/>
      <c r="H39" s="530"/>
      <c r="I39" s="360"/>
      <c r="J39" s="359"/>
      <c r="K39" s="530"/>
      <c r="L39" s="530"/>
      <c r="M39" s="360"/>
      <c r="N39" s="359"/>
      <c r="O39" s="530"/>
      <c r="P39" s="530"/>
      <c r="Q39" s="360"/>
      <c r="R39" s="359"/>
      <c r="S39" s="530"/>
      <c r="T39" s="530"/>
      <c r="U39" s="360"/>
      <c r="V39" s="359"/>
      <c r="W39" s="530"/>
      <c r="X39" s="530"/>
      <c r="Y39" s="360"/>
    </row>
    <row r="40" spans="1:25">
      <c r="A40" s="529" t="s">
        <v>95</v>
      </c>
      <c r="B40" s="359"/>
      <c r="C40" s="530"/>
      <c r="D40" s="530"/>
      <c r="E40" s="360"/>
      <c r="F40" s="359"/>
      <c r="G40" s="530"/>
      <c r="H40" s="530"/>
      <c r="I40" s="360"/>
      <c r="J40" s="359"/>
      <c r="K40" s="530"/>
      <c r="L40" s="530"/>
      <c r="M40" s="360"/>
      <c r="N40" s="359"/>
      <c r="O40" s="530"/>
      <c r="P40" s="530"/>
      <c r="Q40" s="360"/>
      <c r="R40" s="359"/>
      <c r="S40" s="530"/>
      <c r="T40" s="530"/>
      <c r="U40" s="360"/>
      <c r="V40" s="359"/>
      <c r="W40" s="530"/>
      <c r="X40" s="530"/>
      <c r="Y40" s="360"/>
    </row>
    <row r="41" spans="1:25" ht="12.75">
      <c r="A41" s="528" t="s">
        <v>96</v>
      </c>
      <c r="B41" s="526"/>
      <c r="C41" s="531"/>
      <c r="D41" s="531"/>
      <c r="E41" s="361"/>
      <c r="F41" s="526"/>
      <c r="G41" s="531"/>
      <c r="H41" s="531"/>
      <c r="I41" s="361"/>
      <c r="J41" s="526"/>
      <c r="K41" s="531"/>
      <c r="L41" s="531"/>
      <c r="M41" s="361"/>
      <c r="N41" s="526"/>
      <c r="O41" s="531"/>
      <c r="P41" s="531"/>
      <c r="Q41" s="361"/>
      <c r="R41" s="526"/>
      <c r="S41" s="531"/>
      <c r="T41" s="531"/>
      <c r="U41" s="361"/>
      <c r="V41" s="526"/>
      <c r="W41" s="531"/>
      <c r="X41" s="531"/>
      <c r="Y41" s="361"/>
    </row>
    <row r="42" spans="1:25" ht="12" customHeight="1">
      <c r="A42" s="529" t="s">
        <v>94</v>
      </c>
      <c r="B42" s="359"/>
      <c r="C42" s="530"/>
      <c r="D42" s="530"/>
      <c r="E42" s="360"/>
      <c r="F42" s="359"/>
      <c r="G42" s="530"/>
      <c r="H42" s="530"/>
      <c r="I42" s="360"/>
      <c r="J42" s="359"/>
      <c r="K42" s="530"/>
      <c r="L42" s="530"/>
      <c r="M42" s="360"/>
      <c r="N42" s="359"/>
      <c r="O42" s="530"/>
      <c r="P42" s="530"/>
      <c r="Q42" s="360"/>
      <c r="R42" s="359"/>
      <c r="S42" s="530"/>
      <c r="T42" s="530"/>
      <c r="U42" s="360"/>
      <c r="V42" s="359"/>
      <c r="W42" s="530"/>
      <c r="X42" s="530"/>
      <c r="Y42" s="360"/>
    </row>
    <row r="43" spans="1:25">
      <c r="A43" s="529" t="s">
        <v>95</v>
      </c>
      <c r="B43" s="359"/>
      <c r="C43" s="530"/>
      <c r="D43" s="530"/>
      <c r="E43" s="360"/>
      <c r="F43" s="359"/>
      <c r="G43" s="530"/>
      <c r="H43" s="530"/>
      <c r="I43" s="360"/>
      <c r="J43" s="359"/>
      <c r="K43" s="530"/>
      <c r="L43" s="530"/>
      <c r="M43" s="360"/>
      <c r="N43" s="359"/>
      <c r="O43" s="530"/>
      <c r="P43" s="530"/>
      <c r="Q43" s="360"/>
      <c r="R43" s="359"/>
      <c r="S43" s="530"/>
      <c r="T43" s="530"/>
      <c r="U43" s="360"/>
      <c r="V43" s="359"/>
      <c r="W43" s="530"/>
      <c r="X43" s="530"/>
      <c r="Y43" s="360"/>
    </row>
    <row r="44" spans="1:25" ht="12.75">
      <c r="A44" s="381" t="s">
        <v>97</v>
      </c>
      <c r="B44" s="526"/>
      <c r="C44" s="527"/>
      <c r="D44" s="527"/>
      <c r="E44" s="358"/>
      <c r="F44" s="526"/>
      <c r="G44" s="527"/>
      <c r="H44" s="527"/>
      <c r="I44" s="358"/>
      <c r="J44" s="526"/>
      <c r="K44" s="527"/>
      <c r="L44" s="527"/>
      <c r="M44" s="358"/>
      <c r="N44" s="526"/>
      <c r="O44" s="527"/>
      <c r="P44" s="527"/>
      <c r="Q44" s="358"/>
      <c r="R44" s="526"/>
      <c r="S44" s="527"/>
      <c r="T44" s="527"/>
      <c r="U44" s="358"/>
      <c r="V44" s="526"/>
      <c r="W44" s="527"/>
      <c r="X44" s="527"/>
      <c r="Y44" s="358"/>
    </row>
    <row r="45" spans="1:25" ht="12" customHeight="1">
      <c r="A45" s="532" t="s">
        <v>98</v>
      </c>
      <c r="B45" s="364"/>
      <c r="C45" s="490">
        <v>0.90100000000000002</v>
      </c>
      <c r="D45" s="365"/>
      <c r="E45" s="363">
        <v>0.9</v>
      </c>
      <c r="F45" s="364"/>
      <c r="G45" s="490"/>
      <c r="H45" s="365"/>
      <c r="I45" s="363"/>
      <c r="J45" s="364"/>
      <c r="K45" s="490"/>
      <c r="L45" s="365"/>
      <c r="M45" s="363"/>
      <c r="N45" s="364"/>
      <c r="O45" s="490"/>
      <c r="P45" s="365"/>
      <c r="Q45" s="363"/>
      <c r="R45" s="364"/>
      <c r="S45" s="490"/>
      <c r="T45" s="365"/>
      <c r="U45" s="363"/>
      <c r="V45" s="364"/>
      <c r="W45" s="490"/>
      <c r="X45" s="365"/>
      <c r="Y45" s="363"/>
    </row>
    <row r="46" spans="1:25">
      <c r="A46" s="532" t="s">
        <v>99</v>
      </c>
      <c r="B46" s="364"/>
      <c r="C46" s="490">
        <v>0</v>
      </c>
      <c r="D46" s="365"/>
      <c r="E46" s="363">
        <v>0</v>
      </c>
      <c r="F46" s="364"/>
      <c r="G46" s="490"/>
      <c r="H46" s="365"/>
      <c r="I46" s="363"/>
      <c r="J46" s="364"/>
      <c r="K46" s="490"/>
      <c r="L46" s="365"/>
      <c r="M46" s="363"/>
      <c r="N46" s="364"/>
      <c r="O46" s="490"/>
      <c r="P46" s="365"/>
      <c r="Q46" s="363"/>
      <c r="R46" s="364"/>
      <c r="S46" s="490"/>
      <c r="T46" s="365"/>
      <c r="U46" s="363"/>
      <c r="V46" s="364"/>
      <c r="W46" s="490"/>
      <c r="X46" s="365"/>
      <c r="Y46" s="363"/>
    </row>
    <row r="47" spans="1:25">
      <c r="A47" s="532" t="s">
        <v>100</v>
      </c>
      <c r="B47" s="364"/>
      <c r="C47" s="490">
        <v>0</v>
      </c>
      <c r="D47" s="365"/>
      <c r="E47" s="363">
        <v>0</v>
      </c>
      <c r="F47" s="364"/>
      <c r="G47" s="490"/>
      <c r="H47" s="365"/>
      <c r="I47" s="363"/>
      <c r="J47" s="364"/>
      <c r="K47" s="490"/>
      <c r="L47" s="365"/>
      <c r="M47" s="363"/>
      <c r="N47" s="364"/>
      <c r="O47" s="490"/>
      <c r="P47" s="365"/>
      <c r="Q47" s="363"/>
      <c r="R47" s="364"/>
      <c r="S47" s="490"/>
      <c r="T47" s="365"/>
      <c r="U47" s="363"/>
      <c r="V47" s="364"/>
      <c r="W47" s="490"/>
      <c r="X47" s="365"/>
      <c r="Y47" s="363"/>
    </row>
    <row r="48" spans="1:25">
      <c r="A48" s="532" t="s">
        <v>101</v>
      </c>
      <c r="B48" s="364"/>
      <c r="C48" s="490">
        <v>0</v>
      </c>
      <c r="D48" s="365"/>
      <c r="E48" s="363">
        <v>0</v>
      </c>
      <c r="F48" s="364"/>
      <c r="G48" s="490"/>
      <c r="H48" s="365"/>
      <c r="I48" s="363"/>
      <c r="J48" s="364"/>
      <c r="K48" s="490"/>
      <c r="L48" s="365"/>
      <c r="M48" s="363"/>
      <c r="N48" s="364"/>
      <c r="O48" s="490"/>
      <c r="P48" s="365"/>
      <c r="Q48" s="363"/>
      <c r="R48" s="364"/>
      <c r="S48" s="490"/>
      <c r="T48" s="365"/>
      <c r="U48" s="363"/>
      <c r="V48" s="364"/>
      <c r="W48" s="490"/>
      <c r="X48" s="365"/>
      <c r="Y48" s="363"/>
    </row>
    <row r="49" spans="1:25">
      <c r="A49" s="532" t="s">
        <v>102</v>
      </c>
      <c r="B49" s="364"/>
      <c r="C49" s="490">
        <v>0</v>
      </c>
      <c r="D49" s="365"/>
      <c r="E49" s="363">
        <v>0</v>
      </c>
      <c r="F49" s="364"/>
      <c r="G49" s="490"/>
      <c r="H49" s="365"/>
      <c r="I49" s="363"/>
      <c r="J49" s="364"/>
      <c r="K49" s="490"/>
      <c r="L49" s="365"/>
      <c r="M49" s="363"/>
      <c r="N49" s="364"/>
      <c r="O49" s="490"/>
      <c r="P49" s="365"/>
      <c r="Q49" s="363"/>
      <c r="R49" s="364"/>
      <c r="S49" s="490"/>
      <c r="T49" s="365"/>
      <c r="U49" s="363"/>
      <c r="V49" s="364"/>
      <c r="W49" s="490"/>
      <c r="X49" s="365"/>
      <c r="Y49" s="363"/>
    </row>
    <row r="50" spans="1:25" ht="14.25" thickBot="1">
      <c r="A50" s="119" t="s">
        <v>116</v>
      </c>
      <c r="B50" s="367"/>
      <c r="C50" s="264">
        <v>0</v>
      </c>
      <c r="D50" s="369"/>
      <c r="E50" s="303">
        <v>0</v>
      </c>
      <c r="F50" s="367"/>
      <c r="G50" s="264"/>
      <c r="H50" s="369"/>
      <c r="I50" s="303"/>
      <c r="J50" s="367"/>
      <c r="K50" s="264"/>
      <c r="L50" s="369"/>
      <c r="M50" s="303"/>
      <c r="N50" s="367"/>
      <c r="O50" s="264"/>
      <c r="P50" s="369"/>
      <c r="Q50" s="303"/>
      <c r="R50" s="367"/>
      <c r="S50" s="264"/>
      <c r="T50" s="369"/>
      <c r="U50" s="303"/>
      <c r="V50" s="367"/>
      <c r="W50" s="264"/>
      <c r="X50" s="369"/>
      <c r="Y50" s="303"/>
    </row>
    <row r="51" spans="1:25" s="12" customFormat="1" ht="16.350000000000001" customHeight="1" thickBot="1">
      <c r="A51" s="107" t="s">
        <v>104</v>
      </c>
      <c r="B51" s="251" t="s">
        <v>19</v>
      </c>
      <c r="C51" s="263">
        <v>0.9</v>
      </c>
      <c r="D51" s="263" t="s">
        <v>19</v>
      </c>
      <c r="E51" s="269">
        <v>0.9</v>
      </c>
      <c r="F51" s="251" t="s">
        <v>19</v>
      </c>
      <c r="G51" s="263">
        <v>0</v>
      </c>
      <c r="H51" s="263" t="s">
        <v>19</v>
      </c>
      <c r="I51" s="269">
        <v>0</v>
      </c>
      <c r="J51" s="251" t="s">
        <v>19</v>
      </c>
      <c r="K51" s="263">
        <v>0</v>
      </c>
      <c r="L51" s="263" t="s">
        <v>19</v>
      </c>
      <c r="M51" s="269">
        <v>0</v>
      </c>
      <c r="N51" s="251" t="s">
        <v>19</v>
      </c>
      <c r="O51" s="263">
        <v>0</v>
      </c>
      <c r="P51" s="263" t="s">
        <v>19</v>
      </c>
      <c r="Q51" s="269">
        <v>0</v>
      </c>
      <c r="R51" s="251" t="s">
        <v>19</v>
      </c>
      <c r="S51" s="263">
        <f>SUM(S45:S50)</f>
        <v>0</v>
      </c>
      <c r="T51" s="263" t="s">
        <v>19</v>
      </c>
      <c r="U51" s="269">
        <f>SUM(U45:U50)</f>
        <v>0</v>
      </c>
      <c r="V51" s="251" t="s">
        <v>19</v>
      </c>
      <c r="W51" s="263">
        <v>0</v>
      </c>
      <c r="X51" s="263" t="s">
        <v>19</v>
      </c>
      <c r="Y51" s="269">
        <v>0</v>
      </c>
    </row>
    <row r="52" spans="1:25" ht="2.1" customHeight="1">
      <c r="A52" s="94"/>
      <c r="B52" s="252"/>
      <c r="C52" s="253"/>
      <c r="D52" s="253"/>
      <c r="E52" s="254"/>
      <c r="F52" s="252"/>
      <c r="G52" s="253"/>
      <c r="H52" s="253"/>
      <c r="I52" s="254"/>
      <c r="J52" s="252"/>
      <c r="K52" s="253"/>
      <c r="L52" s="253"/>
      <c r="M52" s="254"/>
      <c r="N52" s="252"/>
      <c r="O52" s="253"/>
      <c r="P52" s="253"/>
      <c r="Q52" s="254"/>
      <c r="R52" s="252"/>
      <c r="S52" s="253"/>
      <c r="T52" s="253"/>
      <c r="U52" s="254"/>
      <c r="V52" s="252"/>
      <c r="W52" s="253"/>
      <c r="X52" s="253"/>
      <c r="Y52" s="254"/>
    </row>
    <row r="53" spans="1:25" ht="13.5" thickBot="1">
      <c r="A53" s="539" t="s">
        <v>105</v>
      </c>
      <c r="B53" s="371"/>
      <c r="C53" s="372"/>
      <c r="D53" s="372"/>
      <c r="E53" s="373"/>
      <c r="F53" s="371"/>
      <c r="G53" s="372"/>
      <c r="H53" s="372"/>
      <c r="I53" s="373"/>
      <c r="J53" s="371"/>
      <c r="K53" s="372"/>
      <c r="L53" s="372"/>
      <c r="M53" s="373"/>
      <c r="N53" s="371"/>
      <c r="O53" s="372"/>
      <c r="P53" s="372"/>
      <c r="Q53" s="373"/>
      <c r="R53" s="371"/>
      <c r="S53" s="372"/>
      <c r="T53" s="372"/>
      <c r="U53" s="373"/>
      <c r="V53" s="371"/>
      <c r="W53" s="372"/>
      <c r="X53" s="372"/>
      <c r="Y53" s="373"/>
    </row>
    <row r="54" spans="1:25">
      <c r="A54" s="534" t="s">
        <v>41</v>
      </c>
      <c r="B54" s="203"/>
      <c r="C54" s="204">
        <v>0</v>
      </c>
      <c r="D54" s="204"/>
      <c r="E54" s="205">
        <v>0</v>
      </c>
      <c r="F54" s="203"/>
      <c r="G54" s="204"/>
      <c r="H54" s="204"/>
      <c r="I54" s="205"/>
      <c r="J54" s="203"/>
      <c r="K54" s="204"/>
      <c r="L54" s="204"/>
      <c r="M54" s="205"/>
      <c r="N54" s="203"/>
      <c r="O54" s="204"/>
      <c r="P54" s="204"/>
      <c r="Q54" s="205"/>
      <c r="R54" s="203"/>
      <c r="S54" s="204"/>
      <c r="T54" s="204"/>
      <c r="U54" s="205"/>
      <c r="V54" s="203"/>
      <c r="W54" s="204"/>
      <c r="X54" s="204"/>
      <c r="Y54" s="205"/>
    </row>
    <row r="55" spans="1:25">
      <c r="A55" s="534" t="s">
        <v>18</v>
      </c>
      <c r="B55" s="364"/>
      <c r="C55" s="374">
        <v>0</v>
      </c>
      <c r="D55" s="374"/>
      <c r="E55" s="536">
        <v>0</v>
      </c>
      <c r="F55" s="364"/>
      <c r="G55" s="374"/>
      <c r="H55" s="374"/>
      <c r="I55" s="536"/>
      <c r="J55" s="364"/>
      <c r="K55" s="374"/>
      <c r="L55" s="374"/>
      <c r="M55" s="536"/>
      <c r="N55" s="364"/>
      <c r="O55" s="374"/>
      <c r="P55" s="374"/>
      <c r="Q55" s="536"/>
      <c r="R55" s="364"/>
      <c r="S55" s="374"/>
      <c r="T55" s="374"/>
      <c r="U55" s="536"/>
      <c r="V55" s="364"/>
      <c r="W55" s="374"/>
      <c r="X55" s="374"/>
      <c r="Y55" s="536"/>
    </row>
    <row r="56" spans="1:25" ht="12.75" thickBot="1">
      <c r="A56" s="375" t="s">
        <v>20</v>
      </c>
      <c r="B56" s="367"/>
      <c r="C56" s="376">
        <v>0</v>
      </c>
      <c r="D56" s="376"/>
      <c r="E56" s="377">
        <v>0</v>
      </c>
      <c r="F56" s="367"/>
      <c r="G56" s="376"/>
      <c r="H56" s="376"/>
      <c r="I56" s="377"/>
      <c r="J56" s="367"/>
      <c r="K56" s="376"/>
      <c r="L56" s="376"/>
      <c r="M56" s="377"/>
      <c r="N56" s="367"/>
      <c r="O56" s="376"/>
      <c r="P56" s="376"/>
      <c r="Q56" s="377"/>
      <c r="R56" s="367"/>
      <c r="S56" s="376"/>
      <c r="T56" s="376"/>
      <c r="U56" s="377"/>
      <c r="V56" s="367"/>
      <c r="W56" s="376"/>
      <c r="X56" s="376"/>
      <c r="Y56" s="377"/>
    </row>
    <row r="57" spans="1:25" s="12" customFormat="1" ht="16.350000000000001" customHeight="1" thickBot="1">
      <c r="A57" s="107" t="s">
        <v>104</v>
      </c>
      <c r="B57" s="251" t="s">
        <v>19</v>
      </c>
      <c r="C57" s="263">
        <v>0</v>
      </c>
      <c r="D57" s="263" t="s">
        <v>19</v>
      </c>
      <c r="E57" s="269">
        <v>0</v>
      </c>
      <c r="F57" s="251" t="s">
        <v>19</v>
      </c>
      <c r="G57" s="263">
        <v>0</v>
      </c>
      <c r="H57" s="263" t="s">
        <v>19</v>
      </c>
      <c r="I57" s="269">
        <v>0</v>
      </c>
      <c r="J57" s="251" t="s">
        <v>19</v>
      </c>
      <c r="K57" s="263">
        <v>0</v>
      </c>
      <c r="L57" s="263" t="s">
        <v>19</v>
      </c>
      <c r="M57" s="269">
        <v>0</v>
      </c>
      <c r="N57" s="251" t="s">
        <v>19</v>
      </c>
      <c r="O57" s="263">
        <v>0</v>
      </c>
      <c r="P57" s="263" t="s">
        <v>19</v>
      </c>
      <c r="Q57" s="269">
        <v>0</v>
      </c>
      <c r="R57" s="251" t="s">
        <v>19</v>
      </c>
      <c r="S57" s="263">
        <v>0</v>
      </c>
      <c r="T57" s="263" t="s">
        <v>19</v>
      </c>
      <c r="U57" s="269">
        <v>0</v>
      </c>
      <c r="V57" s="251" t="s">
        <v>19</v>
      </c>
      <c r="W57" s="263">
        <v>0</v>
      </c>
      <c r="X57" s="263" t="s">
        <v>19</v>
      </c>
      <c r="Y57" s="269">
        <v>0</v>
      </c>
    </row>
    <row r="58" spans="1:25" ht="1.5" customHeight="1">
      <c r="A58" s="94"/>
      <c r="B58" s="213"/>
      <c r="C58" s="214"/>
      <c r="D58" s="214"/>
      <c r="E58" s="215"/>
      <c r="F58" s="213"/>
      <c r="G58" s="214"/>
      <c r="H58" s="214"/>
      <c r="I58" s="215"/>
      <c r="J58" s="213"/>
      <c r="K58" s="214"/>
      <c r="L58" s="214"/>
      <c r="M58" s="215"/>
      <c r="N58" s="213"/>
      <c r="O58" s="214"/>
      <c r="P58" s="214"/>
      <c r="Q58" s="215"/>
      <c r="R58" s="213"/>
      <c r="S58" s="214"/>
      <c r="T58" s="214"/>
      <c r="U58" s="215"/>
      <c r="V58" s="213"/>
      <c r="W58" s="214"/>
      <c r="X58" s="214"/>
      <c r="Y58" s="215"/>
    </row>
    <row r="59" spans="1:25" s="53" customFormat="1" ht="18" customHeight="1" thickBot="1">
      <c r="A59" s="540" t="s">
        <v>106</v>
      </c>
      <c r="B59" s="378" t="s">
        <v>19</v>
      </c>
      <c r="C59" s="263">
        <v>0.9</v>
      </c>
      <c r="D59" s="263" t="s">
        <v>19</v>
      </c>
      <c r="E59" s="269">
        <v>0.9</v>
      </c>
      <c r="F59" s="378" t="s">
        <v>19</v>
      </c>
      <c r="G59" s="263">
        <v>0</v>
      </c>
      <c r="H59" s="263" t="s">
        <v>19</v>
      </c>
      <c r="I59" s="269">
        <v>0</v>
      </c>
      <c r="J59" s="378" t="s">
        <v>19</v>
      </c>
      <c r="K59" s="263">
        <v>0</v>
      </c>
      <c r="L59" s="263" t="s">
        <v>19</v>
      </c>
      <c r="M59" s="269">
        <v>0</v>
      </c>
      <c r="N59" s="378" t="s">
        <v>19</v>
      </c>
      <c r="O59" s="263">
        <v>0</v>
      </c>
      <c r="P59" s="263" t="s">
        <v>19</v>
      </c>
      <c r="Q59" s="269">
        <v>0</v>
      </c>
      <c r="R59" s="378" t="s">
        <v>19</v>
      </c>
      <c r="S59" s="263">
        <f>S51</f>
        <v>0</v>
      </c>
      <c r="T59" s="263" t="s">
        <v>19</v>
      </c>
      <c r="U59" s="269">
        <f>U51</f>
        <v>0</v>
      </c>
      <c r="V59" s="378" t="s">
        <v>19</v>
      </c>
      <c r="W59" s="263">
        <v>0</v>
      </c>
      <c r="X59" s="263" t="s">
        <v>19</v>
      </c>
      <c r="Y59" s="269">
        <v>0</v>
      </c>
    </row>
    <row r="60" spans="1:25" ht="0.4" customHeight="1" thickBot="1">
      <c r="A60" s="566"/>
      <c r="B60" s="252"/>
      <c r="C60" s="255"/>
      <c r="D60" s="255"/>
      <c r="E60" s="256"/>
      <c r="F60" s="252"/>
      <c r="G60" s="255"/>
      <c r="H60" s="255"/>
      <c r="I60" s="256"/>
      <c r="J60" s="252"/>
      <c r="K60" s="255"/>
      <c r="L60" s="255"/>
      <c r="M60" s="256"/>
      <c r="N60" s="252"/>
      <c r="O60" s="255"/>
      <c r="P60" s="255"/>
      <c r="Q60" s="256"/>
      <c r="R60" s="252"/>
      <c r="S60" s="255"/>
      <c r="T60" s="255"/>
      <c r="U60" s="256"/>
      <c r="V60" s="252"/>
      <c r="W60" s="255"/>
      <c r="X60" s="255"/>
      <c r="Y60" s="256"/>
    </row>
    <row r="61" spans="1:25" ht="13.5" thickBot="1">
      <c r="A61" s="123" t="s">
        <v>107</v>
      </c>
      <c r="B61" s="526"/>
      <c r="C61" s="527"/>
      <c r="D61" s="527"/>
      <c r="E61" s="358"/>
      <c r="F61" s="526"/>
      <c r="G61" s="527"/>
      <c r="H61" s="527"/>
      <c r="I61" s="358"/>
      <c r="J61" s="526"/>
      <c r="K61" s="527"/>
      <c r="L61" s="527"/>
      <c r="M61" s="358"/>
      <c r="N61" s="526"/>
      <c r="O61" s="527"/>
      <c r="P61" s="527"/>
      <c r="Q61" s="358"/>
      <c r="R61" s="526"/>
      <c r="S61" s="527"/>
      <c r="T61" s="527"/>
      <c r="U61" s="358"/>
      <c r="V61" s="526"/>
      <c r="W61" s="527"/>
      <c r="X61" s="527"/>
      <c r="Y61" s="358"/>
    </row>
    <row r="62" spans="1:25">
      <c r="A62" s="382" t="s">
        <v>108</v>
      </c>
      <c r="B62" s="541" t="s">
        <v>19</v>
      </c>
      <c r="C62" s="277" t="s">
        <v>19</v>
      </c>
      <c r="D62" s="277" t="s">
        <v>19</v>
      </c>
      <c r="E62" s="363" t="s">
        <v>19</v>
      </c>
      <c r="F62" s="541" t="s">
        <v>19</v>
      </c>
      <c r="G62" s="277" t="s">
        <v>19</v>
      </c>
      <c r="H62" s="277" t="s">
        <v>19</v>
      </c>
      <c r="I62" s="363" t="s">
        <v>19</v>
      </c>
      <c r="J62" s="541" t="s">
        <v>19</v>
      </c>
      <c r="K62" s="277" t="s">
        <v>19</v>
      </c>
      <c r="L62" s="277" t="s">
        <v>19</v>
      </c>
      <c r="M62" s="363" t="s">
        <v>19</v>
      </c>
      <c r="N62" s="541" t="s">
        <v>19</v>
      </c>
      <c r="O62" s="277" t="s">
        <v>19</v>
      </c>
      <c r="P62" s="277" t="s">
        <v>19</v>
      </c>
      <c r="Q62" s="363" t="s">
        <v>19</v>
      </c>
      <c r="R62" s="541" t="s">
        <v>19</v>
      </c>
      <c r="S62" s="277" t="s">
        <v>19</v>
      </c>
      <c r="T62" s="277" t="s">
        <v>19</v>
      </c>
      <c r="U62" s="363" t="s">
        <v>19</v>
      </c>
      <c r="V62" s="541" t="s">
        <v>19</v>
      </c>
      <c r="W62" s="277" t="s">
        <v>19</v>
      </c>
      <c r="X62" s="277" t="s">
        <v>19</v>
      </c>
      <c r="Y62" s="363" t="s">
        <v>19</v>
      </c>
    </row>
    <row r="63" spans="1:25" s="12" customFormat="1" ht="15.6" customHeight="1" thickBot="1">
      <c r="A63" s="383" t="s">
        <v>104</v>
      </c>
      <c r="B63" s="278" t="s">
        <v>19</v>
      </c>
      <c r="C63" s="279" t="s">
        <v>19</v>
      </c>
      <c r="D63" s="279" t="s">
        <v>19</v>
      </c>
      <c r="E63" s="303" t="s">
        <v>19</v>
      </c>
      <c r="F63" s="278" t="s">
        <v>19</v>
      </c>
      <c r="G63" s="279" t="s">
        <v>19</v>
      </c>
      <c r="H63" s="279" t="s">
        <v>19</v>
      </c>
      <c r="I63" s="303" t="s">
        <v>19</v>
      </c>
      <c r="J63" s="278" t="s">
        <v>19</v>
      </c>
      <c r="K63" s="279" t="s">
        <v>19</v>
      </c>
      <c r="L63" s="279" t="s">
        <v>19</v>
      </c>
      <c r="M63" s="303" t="s">
        <v>19</v>
      </c>
      <c r="N63" s="278" t="s">
        <v>19</v>
      </c>
      <c r="O63" s="279" t="s">
        <v>19</v>
      </c>
      <c r="P63" s="279" t="s">
        <v>19</v>
      </c>
      <c r="Q63" s="303" t="s">
        <v>19</v>
      </c>
      <c r="R63" s="278" t="s">
        <v>19</v>
      </c>
      <c r="S63" s="279" t="s">
        <v>19</v>
      </c>
      <c r="T63" s="279" t="s">
        <v>19</v>
      </c>
      <c r="U63" s="303" t="s">
        <v>19</v>
      </c>
      <c r="V63" s="278" t="s">
        <v>19</v>
      </c>
      <c r="W63" s="279" t="s">
        <v>19</v>
      </c>
      <c r="X63" s="279" t="s">
        <v>19</v>
      </c>
      <c r="Y63" s="303" t="s">
        <v>19</v>
      </c>
    </row>
    <row r="64" spans="1:25" ht="2.1" customHeight="1">
      <c r="A64" s="94"/>
      <c r="B64" s="275"/>
      <c r="C64" s="276"/>
      <c r="D64" s="276"/>
      <c r="E64" s="266"/>
      <c r="F64" s="275"/>
      <c r="G64" s="276"/>
      <c r="H64" s="276"/>
      <c r="I64" s="266"/>
      <c r="J64" s="275"/>
      <c r="K64" s="276"/>
      <c r="L64" s="276"/>
      <c r="M64" s="266"/>
      <c r="N64" s="275"/>
      <c r="O64" s="276"/>
      <c r="P64" s="276"/>
      <c r="Q64" s="266"/>
      <c r="R64" s="275"/>
      <c r="S64" s="276"/>
      <c r="T64" s="276"/>
      <c r="U64" s="266"/>
      <c r="V64" s="275"/>
      <c r="W64" s="276"/>
      <c r="X64" s="276"/>
      <c r="Y64" s="266"/>
    </row>
    <row r="65" spans="1:25" s="53" customFormat="1" ht="16.5" customHeight="1" thickBot="1">
      <c r="A65" s="380" t="s">
        <v>109</v>
      </c>
      <c r="B65" s="267" t="s">
        <v>19</v>
      </c>
      <c r="C65" s="268" t="s">
        <v>19</v>
      </c>
      <c r="D65" s="268" t="s">
        <v>19</v>
      </c>
      <c r="E65" s="269" t="s">
        <v>19</v>
      </c>
      <c r="F65" s="267" t="s">
        <v>19</v>
      </c>
      <c r="G65" s="268" t="s">
        <v>19</v>
      </c>
      <c r="H65" s="268" t="s">
        <v>19</v>
      </c>
      <c r="I65" s="269" t="s">
        <v>19</v>
      </c>
      <c r="J65" s="267" t="s">
        <v>19</v>
      </c>
      <c r="K65" s="268" t="s">
        <v>19</v>
      </c>
      <c r="L65" s="268" t="s">
        <v>19</v>
      </c>
      <c r="M65" s="269" t="s">
        <v>19</v>
      </c>
      <c r="N65" s="267" t="s">
        <v>19</v>
      </c>
      <c r="O65" s="268" t="s">
        <v>19</v>
      </c>
      <c r="P65" s="268" t="s">
        <v>19</v>
      </c>
      <c r="Q65" s="269" t="s">
        <v>19</v>
      </c>
      <c r="R65" s="267" t="s">
        <v>19</v>
      </c>
      <c r="S65" s="268" t="s">
        <v>19</v>
      </c>
      <c r="T65" s="268" t="s">
        <v>19</v>
      </c>
      <c r="U65" s="269" t="s">
        <v>19</v>
      </c>
      <c r="V65" s="267" t="s">
        <v>19</v>
      </c>
      <c r="W65" s="268" t="s">
        <v>19</v>
      </c>
      <c r="X65" s="268" t="s">
        <v>19</v>
      </c>
      <c r="Y65" s="269" t="s">
        <v>19</v>
      </c>
    </row>
    <row r="66" spans="1:25" s="53" customFormat="1" ht="10.9" customHeight="1">
      <c r="A66" s="139"/>
      <c r="B66" s="140"/>
      <c r="C66" s="140"/>
      <c r="D66" s="140"/>
      <c r="E66" s="140"/>
      <c r="F66" s="141"/>
      <c r="G66" s="140"/>
      <c r="H66" s="140"/>
      <c r="I66" s="140"/>
      <c r="J66" s="142"/>
      <c r="K66" s="140"/>
      <c r="L66" s="140"/>
      <c r="M66" s="140"/>
      <c r="N66" s="142"/>
      <c r="O66" s="140"/>
      <c r="P66" s="140"/>
      <c r="Q66" s="140"/>
      <c r="R66" s="142"/>
      <c r="S66" s="140"/>
      <c r="T66" s="140"/>
      <c r="U66" s="140"/>
      <c r="V66" s="142"/>
      <c r="W66" s="140"/>
      <c r="X66" s="140"/>
      <c r="Y66" s="140"/>
    </row>
    <row r="67" spans="1:25" ht="34.5" customHeight="1">
      <c r="A67" s="635" t="s">
        <v>117</v>
      </c>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row>
    <row r="68" spans="1:25" s="54" customFormat="1" ht="17.45" customHeight="1">
      <c r="A68" s="634" t="s">
        <v>118</v>
      </c>
      <c r="B68" s="634"/>
      <c r="C68" s="634"/>
      <c r="D68" s="634"/>
      <c r="E68" s="634"/>
      <c r="F68" s="634"/>
      <c r="G68" s="634"/>
      <c r="H68" s="634"/>
      <c r="I68" s="634"/>
      <c r="J68" s="634"/>
      <c r="K68" s="634"/>
      <c r="L68" s="634"/>
      <c r="M68" s="634"/>
      <c r="N68" s="634"/>
      <c r="O68" s="634"/>
      <c r="P68" s="634"/>
      <c r="Q68" s="634"/>
      <c r="R68" s="634"/>
      <c r="S68" s="634"/>
      <c r="T68" s="634"/>
      <c r="U68" s="634"/>
      <c r="V68" s="634"/>
      <c r="W68" s="634"/>
      <c r="X68" s="634"/>
      <c r="Y68" s="634"/>
    </row>
    <row r="69" spans="1:25" ht="15">
      <c r="A69" s="634" t="s">
        <v>119</v>
      </c>
      <c r="B69" s="634"/>
      <c r="C69" s="634"/>
      <c r="D69" s="634"/>
      <c r="E69" s="634"/>
      <c r="F69" s="634"/>
      <c r="G69" s="634"/>
      <c r="H69" s="634"/>
      <c r="I69" s="634"/>
      <c r="J69" s="634"/>
      <c r="K69" s="634"/>
      <c r="L69" s="634"/>
      <c r="M69" s="634"/>
      <c r="N69" s="634"/>
      <c r="O69" s="634"/>
      <c r="P69" s="634"/>
      <c r="Q69" s="634"/>
      <c r="R69" s="634"/>
      <c r="S69" s="634"/>
      <c r="T69" s="634"/>
      <c r="U69" s="634"/>
      <c r="V69" s="634"/>
      <c r="W69" s="634"/>
      <c r="X69" s="634"/>
      <c r="Y69" s="634"/>
    </row>
    <row r="70" spans="1:25">
      <c r="A70" s="14"/>
      <c r="B70" s="14"/>
      <c r="F70" s="14"/>
      <c r="I70" s="14"/>
      <c r="J70" s="14"/>
      <c r="M70" s="14"/>
      <c r="N70" s="14"/>
      <c r="Q70" s="14"/>
      <c r="R70" s="14"/>
      <c r="U70" s="14"/>
      <c r="V70" s="14"/>
      <c r="Y70" s="14"/>
    </row>
    <row r="71" spans="1:25">
      <c r="A71" s="14"/>
      <c r="B71" s="14"/>
      <c r="F71" s="14"/>
      <c r="I71" s="14"/>
      <c r="J71" s="14"/>
      <c r="M71" s="14"/>
      <c r="N71" s="14"/>
      <c r="Q71" s="14"/>
      <c r="R71" s="14"/>
      <c r="U71" s="14"/>
      <c r="V71" s="14"/>
      <c r="Y71" s="14"/>
    </row>
    <row r="72" spans="1:25">
      <c r="A72" s="14"/>
      <c r="B72" s="14"/>
      <c r="F72" s="14"/>
      <c r="I72" s="14"/>
      <c r="J72" s="14"/>
      <c r="M72" s="14"/>
      <c r="N72" s="14"/>
      <c r="Q72" s="14"/>
      <c r="R72" s="14"/>
      <c r="U72" s="14"/>
      <c r="V72" s="14"/>
      <c r="Y72" s="14"/>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July 2024</oddHeader>
    <oddFooter>&amp;L&amp;F&amp;C&amp;"Calibri,Regular"&amp;11 &amp;K0000006 of 13_x000D_&amp;1#&amp;"Calibri"&amp;12&amp;K000000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51"/>
  <sheetViews>
    <sheetView view="pageLayout" topLeftCell="B1" zoomScale="85" zoomScaleNormal="85" zoomScalePageLayoutView="85" workbookViewId="0">
      <selection activeCell="J7" sqref="J7"/>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2.42578125" style="1" bestFit="1" customWidth="1"/>
    <col min="18" max="18" width="13.140625" style="1" customWidth="1"/>
    <col min="19" max="19" width="12.285156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6" customFormat="1" ht="18"/>
    <row r="2" spans="1:24" s="2" customFormat="1" ht="25.5" customHeight="1">
      <c r="B2" s="53" t="s">
        <v>120</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84"/>
      <c r="D5" s="384"/>
      <c r="E5" s="1"/>
      <c r="F5" s="1"/>
      <c r="G5" s="1"/>
      <c r="H5" s="1"/>
      <c r="I5" s="1"/>
      <c r="J5" s="1"/>
      <c r="K5" s="1"/>
      <c r="L5" s="1"/>
      <c r="M5" s="1"/>
      <c r="N5" s="384"/>
      <c r="O5" s="384"/>
      <c r="P5" s="384"/>
      <c r="Q5" s="385"/>
      <c r="R5" s="385"/>
      <c r="S5" s="386"/>
    </row>
    <row r="6" spans="1:24" ht="54.75" customHeight="1">
      <c r="B6" s="387" t="s">
        <v>121</v>
      </c>
      <c r="C6" s="388" t="s">
        <v>122</v>
      </c>
      <c r="D6" s="389" t="s">
        <v>123</v>
      </c>
      <c r="E6" s="387" t="s">
        <v>7</v>
      </c>
      <c r="F6" s="387" t="s">
        <v>8</v>
      </c>
      <c r="G6" s="387" t="s">
        <v>9</v>
      </c>
      <c r="H6" s="387" t="s">
        <v>10</v>
      </c>
      <c r="I6" s="387" t="s">
        <v>33</v>
      </c>
      <c r="J6" s="387" t="s">
        <v>34</v>
      </c>
      <c r="K6" s="389" t="s">
        <v>35</v>
      </c>
      <c r="L6" s="389" t="s">
        <v>36</v>
      </c>
      <c r="M6" s="387" t="s">
        <v>37</v>
      </c>
      <c r="N6" s="281" t="s">
        <v>38</v>
      </c>
      <c r="O6" s="390" t="s">
        <v>124</v>
      </c>
      <c r="P6" s="390" t="s">
        <v>125</v>
      </c>
      <c r="Q6" s="542" t="s">
        <v>126</v>
      </c>
      <c r="R6" s="390" t="s">
        <v>127</v>
      </c>
      <c r="S6" s="390" t="s">
        <v>128</v>
      </c>
    </row>
    <row r="7" spans="1:24">
      <c r="B7" s="220" t="s">
        <v>129</v>
      </c>
      <c r="C7" s="290"/>
      <c r="D7" s="291"/>
      <c r="E7" s="95"/>
      <c r="F7" s="291"/>
      <c r="G7" s="221"/>
      <c r="H7" s="221"/>
      <c r="I7" s="221"/>
      <c r="J7" s="221"/>
      <c r="K7" s="221"/>
      <c r="L7" s="221"/>
      <c r="M7" s="221"/>
      <c r="N7" s="282"/>
      <c r="O7" s="56"/>
      <c r="P7" s="56"/>
      <c r="Q7" s="282"/>
      <c r="R7" s="221"/>
      <c r="S7" s="391"/>
    </row>
    <row r="8" spans="1:24" ht="12.75">
      <c r="A8" s="9" t="s">
        <v>130</v>
      </c>
      <c r="B8" s="222" t="s">
        <v>131</v>
      </c>
      <c r="C8" s="221">
        <v>30141.4</v>
      </c>
      <c r="D8" s="221">
        <v>203893.78000000003</v>
      </c>
      <c r="E8" s="221">
        <v>109219.56</v>
      </c>
      <c r="F8" s="221">
        <v>88416.34</v>
      </c>
      <c r="G8" s="221">
        <v>107930</v>
      </c>
      <c r="H8" s="221">
        <v>134658.73000000001</v>
      </c>
      <c r="I8" s="221">
        <v>134845</v>
      </c>
      <c r="J8" s="221"/>
      <c r="K8" s="221"/>
      <c r="L8" s="221"/>
      <c r="M8" s="221"/>
      <c r="N8" s="55"/>
      <c r="O8" s="55">
        <f>SUM(C8:N8)</f>
        <v>809104.80999999994</v>
      </c>
      <c r="P8" s="55">
        <f>SUM(C8:N8)</f>
        <v>809104.80999999994</v>
      </c>
      <c r="Q8" s="90"/>
      <c r="R8" s="223"/>
      <c r="S8" s="228">
        <f>IFERROR(+P8/(Q8+R8),0)</f>
        <v>0</v>
      </c>
      <c r="X8" s="9"/>
    </row>
    <row r="9" spans="1:24" ht="12.75">
      <c r="A9" s="9"/>
      <c r="B9" s="222" t="s">
        <v>132</v>
      </c>
      <c r="C9" s="221">
        <v>28224.76</v>
      </c>
      <c r="D9" s="221">
        <v>68115.69</v>
      </c>
      <c r="E9" s="221">
        <v>65069.16</v>
      </c>
      <c r="F9" s="221">
        <v>50177.359999999993</v>
      </c>
      <c r="G9" s="221">
        <v>42263</v>
      </c>
      <c r="H9" s="221">
        <v>37668.01</v>
      </c>
      <c r="I9" s="221">
        <v>51166</v>
      </c>
      <c r="J9" s="221"/>
      <c r="K9" s="221"/>
      <c r="L9" s="221"/>
      <c r="M9" s="221"/>
      <c r="N9" s="55"/>
      <c r="O9" s="55">
        <f t="shared" ref="O9:O10" si="0">SUM(C9:N9)</f>
        <v>342683.98</v>
      </c>
      <c r="P9" s="55">
        <f t="shared" ref="P9:P10" si="1">SUM(C9:N9)</f>
        <v>342683.98</v>
      </c>
      <c r="Q9" s="90"/>
      <c r="R9" s="223"/>
      <c r="S9" s="228">
        <f t="shared" ref="S9:S12" si="2">IFERROR(+P9/Q9,0)</f>
        <v>0</v>
      </c>
      <c r="X9" s="9"/>
    </row>
    <row r="10" spans="1:24" ht="12.75">
      <c r="A10" s="9" t="s">
        <v>133</v>
      </c>
      <c r="B10" s="225" t="s">
        <v>134</v>
      </c>
      <c r="C10" s="221">
        <v>26893.32</v>
      </c>
      <c r="D10" s="221">
        <v>59790.720000000001</v>
      </c>
      <c r="E10" s="221">
        <v>43667.59</v>
      </c>
      <c r="F10" s="221">
        <v>46377.319999999992</v>
      </c>
      <c r="G10" s="221">
        <v>30116</v>
      </c>
      <c r="H10" s="221">
        <v>45606.12</v>
      </c>
      <c r="I10" s="221">
        <v>33603</v>
      </c>
      <c r="J10" s="221"/>
      <c r="K10" s="221"/>
      <c r="L10" s="221"/>
      <c r="M10" s="221"/>
      <c r="N10" s="55"/>
      <c r="O10" s="55">
        <f t="shared" si="0"/>
        <v>286054.07</v>
      </c>
      <c r="P10" s="55">
        <f t="shared" si="1"/>
        <v>286054.07</v>
      </c>
      <c r="Q10" s="90"/>
      <c r="R10" s="343"/>
      <c r="S10" s="228">
        <f t="shared" si="2"/>
        <v>0</v>
      </c>
      <c r="X10" s="9"/>
    </row>
    <row r="11" spans="1:24" ht="12.75">
      <c r="A11" s="9"/>
      <c r="B11" s="225" t="s">
        <v>135</v>
      </c>
      <c r="C11" s="221">
        <v>8593.68</v>
      </c>
      <c r="D11" s="221">
        <v>19394.420000000002</v>
      </c>
      <c r="E11" s="221">
        <v>498472.46</v>
      </c>
      <c r="F11" s="221">
        <v>163903.39000000001</v>
      </c>
      <c r="G11" s="221">
        <v>331300</v>
      </c>
      <c r="H11" s="221">
        <v>192844.43</v>
      </c>
      <c r="I11" s="221">
        <v>28462.45</v>
      </c>
      <c r="J11" s="221"/>
      <c r="K11" s="221"/>
      <c r="L11" s="221"/>
      <c r="M11" s="221"/>
      <c r="N11" s="55"/>
      <c r="O11" s="55">
        <f t="shared" ref="O11" si="3">SUM(C11:N11)</f>
        <v>1242970.83</v>
      </c>
      <c r="P11" s="55">
        <f t="shared" ref="P11" si="4">SUM(C11:N11)</f>
        <v>1242970.83</v>
      </c>
      <c r="Q11" s="90"/>
      <c r="R11" s="489"/>
      <c r="S11" s="228"/>
      <c r="X11" s="9"/>
    </row>
    <row r="12" spans="1:24" ht="12.75">
      <c r="A12" s="9"/>
      <c r="B12" s="289" t="s">
        <v>136</v>
      </c>
      <c r="C12" s="274">
        <f>SUM(C8:C11)</f>
        <v>93853.16</v>
      </c>
      <c r="D12" s="274">
        <f t="shared" ref="D12:N12" si="5">SUM(D8:D11)</f>
        <v>351194.61000000004</v>
      </c>
      <c r="E12" s="274">
        <f t="shared" si="5"/>
        <v>716428.77</v>
      </c>
      <c r="F12" s="274">
        <f t="shared" si="5"/>
        <v>348874.41</v>
      </c>
      <c r="G12" s="274">
        <f t="shared" si="5"/>
        <v>511609</v>
      </c>
      <c r="H12" s="274">
        <f t="shared" si="5"/>
        <v>410777.29000000004</v>
      </c>
      <c r="I12" s="274">
        <f t="shared" si="5"/>
        <v>248076.45</v>
      </c>
      <c r="J12" s="274">
        <f t="shared" si="5"/>
        <v>0</v>
      </c>
      <c r="K12" s="274">
        <f t="shared" si="5"/>
        <v>0</v>
      </c>
      <c r="L12" s="274">
        <f t="shared" si="5"/>
        <v>0</v>
      </c>
      <c r="M12" s="274">
        <f t="shared" si="5"/>
        <v>0</v>
      </c>
      <c r="N12" s="274">
        <f t="shared" si="5"/>
        <v>0</v>
      </c>
      <c r="O12" s="543">
        <f>SUM(O8:O10)</f>
        <v>1437842.86</v>
      </c>
      <c r="P12" s="543">
        <f t="shared" ref="P12:Q12" si="6">SUM(P8:P10)</f>
        <v>1437842.86</v>
      </c>
      <c r="Q12" s="543">
        <f t="shared" si="6"/>
        <v>0</v>
      </c>
      <c r="R12" s="543">
        <f>SUM(R8:R10)</f>
        <v>0</v>
      </c>
      <c r="S12" s="287">
        <f t="shared" si="2"/>
        <v>0</v>
      </c>
      <c r="X12" s="9"/>
    </row>
    <row r="13" spans="1:24" ht="3.75" customHeight="1">
      <c r="A13" s="9"/>
      <c r="B13" s="226"/>
      <c r="C13" s="221"/>
      <c r="D13" s="221"/>
      <c r="E13" s="95"/>
      <c r="F13" s="221"/>
      <c r="G13" s="221"/>
      <c r="H13" s="221"/>
      <c r="I13" s="221"/>
      <c r="J13" s="221"/>
      <c r="K13" s="221"/>
      <c r="L13" s="221"/>
      <c r="M13" s="221"/>
      <c r="N13" s="282"/>
      <c r="O13" s="282"/>
      <c r="P13" s="282"/>
      <c r="Q13" s="282"/>
      <c r="R13" s="291"/>
      <c r="S13" s="293"/>
      <c r="X13" s="9"/>
    </row>
    <row r="14" spans="1:24" ht="12.75">
      <c r="A14" s="9"/>
      <c r="B14" s="220" t="s">
        <v>137</v>
      </c>
      <c r="C14" s="221"/>
      <c r="D14" s="221"/>
      <c r="E14" s="95"/>
      <c r="F14" s="221"/>
      <c r="G14" s="221"/>
      <c r="H14" s="221"/>
      <c r="I14" s="221"/>
      <c r="J14" s="221"/>
      <c r="K14" s="221"/>
      <c r="L14" s="221"/>
      <c r="M14" s="221"/>
      <c r="N14" s="55" t="s">
        <v>138</v>
      </c>
      <c r="O14" s="55"/>
      <c r="P14" s="55"/>
      <c r="Q14" s="55"/>
      <c r="R14" s="221"/>
      <c r="S14" s="224"/>
      <c r="X14" s="9"/>
    </row>
    <row r="15" spans="1:24" ht="12.75">
      <c r="A15" s="9" t="s">
        <v>139</v>
      </c>
      <c r="B15" s="222" t="s">
        <v>140</v>
      </c>
      <c r="C15" s="221">
        <v>7874.6399999999994</v>
      </c>
      <c r="D15" s="221">
        <v>16105.16</v>
      </c>
      <c r="E15" s="221">
        <v>12877.619999999999</v>
      </c>
      <c r="F15" s="221">
        <v>5081.8999999999996</v>
      </c>
      <c r="G15" s="95">
        <v>697</v>
      </c>
      <c r="H15" s="221">
        <v>-9501.7000000000007</v>
      </c>
      <c r="I15" s="221">
        <v>86</v>
      </c>
      <c r="J15" s="221"/>
      <c r="K15" s="221"/>
      <c r="L15" s="221"/>
      <c r="M15" s="221"/>
      <c r="N15" s="55"/>
      <c r="O15" s="55">
        <f>SUM(C15:N15)</f>
        <v>33220.619999999995</v>
      </c>
      <c r="P15" s="55">
        <f>SUM(C15:N15)</f>
        <v>33220.619999999995</v>
      </c>
      <c r="Q15" s="55"/>
      <c r="R15" s="290"/>
      <c r="S15" s="228">
        <f t="shared" ref="S15:S20" si="7">IFERROR(+P15/Q15,0)</f>
        <v>0</v>
      </c>
      <c r="X15" s="9"/>
    </row>
    <row r="16" spans="1:24" ht="12.75">
      <c r="A16" s="9"/>
      <c r="B16" s="289" t="s">
        <v>141</v>
      </c>
      <c r="C16" s="274">
        <f t="shared" ref="C16:R16" si="8">SUM(C15:C15)</f>
        <v>7874.6399999999994</v>
      </c>
      <c r="D16" s="274">
        <f t="shared" si="8"/>
        <v>16105.16</v>
      </c>
      <c r="E16" s="274">
        <f t="shared" si="8"/>
        <v>12877.619999999999</v>
      </c>
      <c r="F16" s="274">
        <f t="shared" si="8"/>
        <v>5081.8999999999996</v>
      </c>
      <c r="G16" s="274">
        <f t="shared" si="8"/>
        <v>697</v>
      </c>
      <c r="H16" s="274">
        <f t="shared" si="8"/>
        <v>-9501.7000000000007</v>
      </c>
      <c r="I16" s="274">
        <f t="shared" si="8"/>
        <v>86</v>
      </c>
      <c r="J16" s="274">
        <f t="shared" si="8"/>
        <v>0</v>
      </c>
      <c r="K16" s="274">
        <f t="shared" si="8"/>
        <v>0</v>
      </c>
      <c r="L16" s="274">
        <f t="shared" si="8"/>
        <v>0</v>
      </c>
      <c r="M16" s="274">
        <f t="shared" si="8"/>
        <v>0</v>
      </c>
      <c r="N16" s="274">
        <f t="shared" si="8"/>
        <v>0</v>
      </c>
      <c r="O16" s="274">
        <f t="shared" si="8"/>
        <v>33220.619999999995</v>
      </c>
      <c r="P16" s="274">
        <f t="shared" si="8"/>
        <v>33220.619999999995</v>
      </c>
      <c r="Q16" s="543">
        <f t="shared" si="8"/>
        <v>0</v>
      </c>
      <c r="R16" s="543">
        <f t="shared" si="8"/>
        <v>0</v>
      </c>
      <c r="S16" s="287">
        <f t="shared" si="7"/>
        <v>0</v>
      </c>
      <c r="X16" s="9"/>
    </row>
    <row r="17" spans="1:24" ht="12.75">
      <c r="A17" s="9"/>
      <c r="B17" s="227" t="s">
        <v>142</v>
      </c>
      <c r="C17" s="221"/>
      <c r="D17" s="221"/>
      <c r="E17" s="95"/>
      <c r="F17" s="221"/>
      <c r="G17" s="221"/>
      <c r="H17" s="221"/>
      <c r="I17" s="221"/>
      <c r="J17" s="221"/>
      <c r="K17" s="221"/>
      <c r="L17" s="221"/>
      <c r="M17" s="221"/>
      <c r="N17" s="55"/>
      <c r="O17" s="55"/>
      <c r="P17" s="55"/>
      <c r="Q17" s="55"/>
      <c r="R17" s="290"/>
      <c r="S17" s="228">
        <f t="shared" si="7"/>
        <v>0</v>
      </c>
      <c r="X17" s="9"/>
    </row>
    <row r="18" spans="1:24" ht="12.75">
      <c r="A18" s="9"/>
      <c r="B18" s="222" t="s">
        <v>143</v>
      </c>
      <c r="C18" s="221">
        <v>485.81</v>
      </c>
      <c r="D18" s="221">
        <v>134.03</v>
      </c>
      <c r="E18" s="95">
        <v>1208.58</v>
      </c>
      <c r="F18" s="221">
        <v>662.67</v>
      </c>
      <c r="G18" s="95">
        <v>1066</v>
      </c>
      <c r="H18" s="221">
        <v>920.04</v>
      </c>
      <c r="I18" s="580">
        <v>-86</v>
      </c>
      <c r="J18" s="221"/>
      <c r="K18" s="221"/>
      <c r="L18" s="221"/>
      <c r="M18" s="221"/>
      <c r="N18" s="55"/>
      <c r="O18" s="55">
        <f t="shared" ref="O18:O19" si="9">SUM(C18:N18)</f>
        <v>4391.13</v>
      </c>
      <c r="P18" s="55">
        <f t="shared" ref="P18:P19" si="10">SUM(C18:N18)</f>
        <v>4391.13</v>
      </c>
      <c r="Q18" s="90"/>
      <c r="R18" s="223"/>
      <c r="S18" s="228">
        <f t="shared" ref="S18:S19" si="11">IFERROR(+P18/(Q18+R18),0)</f>
        <v>0</v>
      </c>
      <c r="X18" s="9"/>
    </row>
    <row r="19" spans="1:24" ht="12.75">
      <c r="A19" s="9" t="s">
        <v>144</v>
      </c>
      <c r="B19" s="222" t="s">
        <v>145</v>
      </c>
      <c r="C19" s="221">
        <v>206926.22</v>
      </c>
      <c r="D19" s="221">
        <v>286553.58000000042</v>
      </c>
      <c r="E19" s="221">
        <v>404888.18000000011</v>
      </c>
      <c r="F19" s="221">
        <v>311484.00999999972</v>
      </c>
      <c r="G19" s="95">
        <v>323717</v>
      </c>
      <c r="H19" s="221">
        <v>251443.75</v>
      </c>
      <c r="I19" s="221">
        <v>194191</v>
      </c>
      <c r="J19" s="221"/>
      <c r="K19" s="221"/>
      <c r="L19" s="221"/>
      <c r="M19" s="221"/>
      <c r="N19" s="55"/>
      <c r="O19" s="55">
        <f t="shared" si="9"/>
        <v>1979203.7400000002</v>
      </c>
      <c r="P19" s="55">
        <f t="shared" si="10"/>
        <v>1979203.7400000002</v>
      </c>
      <c r="Q19" s="90"/>
      <c r="R19" s="223"/>
      <c r="S19" s="228">
        <f t="shared" si="11"/>
        <v>0</v>
      </c>
      <c r="X19" s="9"/>
    </row>
    <row r="20" spans="1:24" ht="12.75">
      <c r="A20" s="9"/>
      <c r="B20" s="289" t="s">
        <v>146</v>
      </c>
      <c r="C20" s="274">
        <f>C19+C18</f>
        <v>207412.03</v>
      </c>
      <c r="D20" s="274">
        <f>D19+D18</f>
        <v>286687.61000000045</v>
      </c>
      <c r="E20" s="274">
        <f>E19+E18</f>
        <v>406096.76000000013</v>
      </c>
      <c r="F20" s="274">
        <f>F19+F18</f>
        <v>312146.6799999997</v>
      </c>
      <c r="G20" s="274">
        <f t="shared" ref="G20:N20" si="12">G19+G18</f>
        <v>324783</v>
      </c>
      <c r="H20" s="274">
        <f t="shared" si="12"/>
        <v>252363.79</v>
      </c>
      <c r="I20" s="274">
        <f t="shared" si="12"/>
        <v>194105</v>
      </c>
      <c r="J20" s="274">
        <f t="shared" si="12"/>
        <v>0</v>
      </c>
      <c r="K20" s="274">
        <f t="shared" si="12"/>
        <v>0</v>
      </c>
      <c r="L20" s="274">
        <f t="shared" si="12"/>
        <v>0</v>
      </c>
      <c r="M20" s="274">
        <f t="shared" si="12"/>
        <v>0</v>
      </c>
      <c r="N20" s="274">
        <f t="shared" si="12"/>
        <v>0</v>
      </c>
      <c r="O20" s="274">
        <f>O19+O18</f>
        <v>1983594.87</v>
      </c>
      <c r="P20" s="274">
        <f>P19+P18</f>
        <v>1983594.87</v>
      </c>
      <c r="Q20" s="543">
        <f>Q19+Q18</f>
        <v>0</v>
      </c>
      <c r="R20" s="543">
        <f>R19+R18</f>
        <v>0</v>
      </c>
      <c r="S20" s="287">
        <f t="shared" si="7"/>
        <v>0</v>
      </c>
      <c r="X20" s="9"/>
    </row>
    <row r="21" spans="1:24" ht="3" customHeight="1">
      <c r="A21" s="9"/>
      <c r="B21" s="222"/>
      <c r="C21" s="221"/>
      <c r="D21" s="221"/>
      <c r="E21" s="55"/>
      <c r="F21" s="221"/>
      <c r="G21" s="221"/>
      <c r="H21" s="221"/>
      <c r="I21" s="221"/>
      <c r="J21" s="229"/>
      <c r="K21" s="221"/>
      <c r="L21" s="221"/>
      <c r="M21" s="221"/>
      <c r="N21" s="282"/>
      <c r="O21" s="55"/>
      <c r="P21" s="55">
        <v>0</v>
      </c>
      <c r="Q21" s="90"/>
      <c r="R21" s="223"/>
      <c r="S21" s="230"/>
      <c r="X21" s="9"/>
    </row>
    <row r="22" spans="1:24" ht="12.75">
      <c r="A22" s="9"/>
      <c r="B22" s="220" t="s">
        <v>147</v>
      </c>
      <c r="C22" s="221"/>
      <c r="D22" s="221"/>
      <c r="E22" s="55"/>
      <c r="F22" s="221"/>
      <c r="G22" s="221"/>
      <c r="H22" s="221"/>
      <c r="I22" s="221"/>
      <c r="J22" s="221"/>
      <c r="K22" s="221"/>
      <c r="L22" s="221"/>
      <c r="M22" s="221"/>
      <c r="N22" s="55"/>
      <c r="O22" s="55"/>
      <c r="P22" s="55"/>
      <c r="Q22" s="55"/>
      <c r="R22" s="221"/>
      <c r="S22" s="224"/>
      <c r="X22" s="9"/>
    </row>
    <row r="23" spans="1:24" ht="12.75">
      <c r="A23" s="9" t="s">
        <v>148</v>
      </c>
      <c r="B23" s="222" t="s">
        <v>149</v>
      </c>
      <c r="C23" s="221">
        <v>6700.6399999999994</v>
      </c>
      <c r="D23" s="221">
        <v>23990.97</v>
      </c>
      <c r="E23" s="221">
        <v>110792.95</v>
      </c>
      <c r="F23" s="221">
        <v>52670.429999999993</v>
      </c>
      <c r="G23" s="95">
        <v>64221</v>
      </c>
      <c r="H23" s="221">
        <v>39121.24</v>
      </c>
      <c r="I23" s="221">
        <v>50212</v>
      </c>
      <c r="J23" s="221"/>
      <c r="K23" s="221"/>
      <c r="L23" s="221"/>
      <c r="M23" s="221"/>
      <c r="N23" s="55"/>
      <c r="O23" s="55">
        <f t="shared" ref="O23" si="13">SUM(C23:N23)</f>
        <v>347709.23</v>
      </c>
      <c r="P23" s="55">
        <f t="shared" ref="P23" si="14">SUM(C23:N23)</f>
        <v>347709.23</v>
      </c>
      <c r="Q23" s="90"/>
      <c r="R23" s="223"/>
      <c r="S23" s="228">
        <f t="shared" ref="S23:S26" si="15">IFERROR(+P23/(Q23+R23),0)</f>
        <v>0</v>
      </c>
      <c r="X23" s="9"/>
    </row>
    <row r="24" spans="1:24" ht="12.75">
      <c r="A24" s="9" t="s">
        <v>150</v>
      </c>
      <c r="B24" s="222" t="s">
        <v>151</v>
      </c>
      <c r="C24" s="221">
        <v>4883.8100000000004</v>
      </c>
      <c r="D24" s="221">
        <v>8734.51</v>
      </c>
      <c r="E24" s="221">
        <v>7889.2299999999987</v>
      </c>
      <c r="F24" s="221">
        <v>12568.680000000004</v>
      </c>
      <c r="G24" s="95">
        <v>255076</v>
      </c>
      <c r="H24" s="221">
        <v>5924.35</v>
      </c>
      <c r="I24" s="221">
        <v>5853</v>
      </c>
      <c r="J24" s="221"/>
      <c r="K24" s="221"/>
      <c r="L24" s="221"/>
      <c r="M24" s="221"/>
      <c r="N24" s="55"/>
      <c r="O24" s="55">
        <f t="shared" ref="O24:O26" si="16">SUM(C24:N24)</f>
        <v>300929.57999999996</v>
      </c>
      <c r="P24" s="55">
        <f t="shared" ref="P24:P26" si="17">SUM(C24:N24)</f>
        <v>300929.57999999996</v>
      </c>
      <c r="Q24" s="90"/>
      <c r="R24" s="223"/>
      <c r="S24" s="228">
        <f t="shared" si="15"/>
        <v>0</v>
      </c>
      <c r="X24" s="9"/>
    </row>
    <row r="25" spans="1:24" ht="12.75">
      <c r="A25" s="9"/>
      <c r="B25" s="222" t="s">
        <v>152</v>
      </c>
      <c r="C25" s="221">
        <v>0</v>
      </c>
      <c r="D25" s="221">
        <v>0</v>
      </c>
      <c r="E25" s="95">
        <v>0</v>
      </c>
      <c r="F25" s="221">
        <v>0</v>
      </c>
      <c r="G25" s="95">
        <v>0</v>
      </c>
      <c r="H25" s="221">
        <v>0</v>
      </c>
      <c r="I25" s="221">
        <v>0</v>
      </c>
      <c r="J25" s="221"/>
      <c r="K25" s="221"/>
      <c r="L25" s="221"/>
      <c r="M25" s="221"/>
      <c r="N25" s="55"/>
      <c r="O25" s="55">
        <f t="shared" si="16"/>
        <v>0</v>
      </c>
      <c r="P25" s="55">
        <f t="shared" si="17"/>
        <v>0</v>
      </c>
      <c r="Q25" s="90"/>
      <c r="R25" s="223"/>
      <c r="S25" s="228">
        <f t="shared" si="15"/>
        <v>0</v>
      </c>
      <c r="X25" s="9"/>
    </row>
    <row r="26" spans="1:24" ht="12.75">
      <c r="A26" s="9"/>
      <c r="B26" s="222" t="s">
        <v>153</v>
      </c>
      <c r="C26" s="221">
        <v>0</v>
      </c>
      <c r="D26" s="221">
        <v>0</v>
      </c>
      <c r="E26" s="95">
        <v>0</v>
      </c>
      <c r="F26" s="221">
        <v>0</v>
      </c>
      <c r="G26" s="95">
        <v>45878</v>
      </c>
      <c r="H26" s="221">
        <v>0</v>
      </c>
      <c r="I26" s="221">
        <v>0</v>
      </c>
      <c r="J26" s="221"/>
      <c r="K26" s="221"/>
      <c r="L26" s="221"/>
      <c r="M26" s="221"/>
      <c r="N26" s="55"/>
      <c r="O26" s="55">
        <f t="shared" si="16"/>
        <v>45878</v>
      </c>
      <c r="P26" s="55">
        <f t="shared" si="17"/>
        <v>45878</v>
      </c>
      <c r="Q26" s="90"/>
      <c r="R26" s="223"/>
      <c r="S26" s="228">
        <f t="shared" si="15"/>
        <v>0</v>
      </c>
      <c r="X26" s="9"/>
    </row>
    <row r="27" spans="1:24" ht="12.75">
      <c r="A27" s="9"/>
      <c r="B27" s="289" t="s">
        <v>154</v>
      </c>
      <c r="C27" s="274">
        <f>SUM(C23:C26)</f>
        <v>11584.45</v>
      </c>
      <c r="D27" s="274">
        <f t="shared" ref="D27:O27" si="18">SUM(D23:D26)</f>
        <v>32725.480000000003</v>
      </c>
      <c r="E27" s="274">
        <f t="shared" si="18"/>
        <v>118682.18</v>
      </c>
      <c r="F27" s="274">
        <f t="shared" si="18"/>
        <v>65239.11</v>
      </c>
      <c r="G27" s="274">
        <f t="shared" si="18"/>
        <v>365175</v>
      </c>
      <c r="H27" s="274">
        <f t="shared" si="18"/>
        <v>45045.59</v>
      </c>
      <c r="I27" s="274">
        <f t="shared" si="18"/>
        <v>56065</v>
      </c>
      <c r="J27" s="274">
        <f t="shared" si="18"/>
        <v>0</v>
      </c>
      <c r="K27" s="274">
        <f t="shared" si="18"/>
        <v>0</v>
      </c>
      <c r="L27" s="274">
        <f t="shared" si="18"/>
        <v>0</v>
      </c>
      <c r="M27" s="274">
        <f t="shared" si="18"/>
        <v>0</v>
      </c>
      <c r="N27" s="274">
        <f t="shared" si="18"/>
        <v>0</v>
      </c>
      <c r="O27" s="274">
        <f t="shared" si="18"/>
        <v>694516.80999999994</v>
      </c>
      <c r="P27" s="274">
        <f>SUM(P23:P26)</f>
        <v>694516.80999999994</v>
      </c>
      <c r="Q27" s="274">
        <f t="shared" ref="Q27" si="19">SUM(Q23:Q26)</f>
        <v>0</v>
      </c>
      <c r="R27" s="274">
        <f t="shared" ref="R27" si="20">SUM(R23:R24)</f>
        <v>0</v>
      </c>
      <c r="S27" s="287">
        <f t="shared" ref="S27" si="21">IFERROR(+P27/Q27,0)</f>
        <v>0</v>
      </c>
      <c r="X27" s="9"/>
    </row>
    <row r="28" spans="1:24" ht="3" customHeight="1">
      <c r="A28" s="9"/>
      <c r="B28" s="222"/>
      <c r="C28" s="221"/>
      <c r="D28" s="221"/>
      <c r="E28" s="55"/>
      <c r="F28" s="221"/>
      <c r="G28" s="221"/>
      <c r="H28" s="221"/>
      <c r="I28" s="221"/>
      <c r="J28" s="221"/>
      <c r="K28" s="221"/>
      <c r="L28" s="221"/>
      <c r="M28" s="221"/>
      <c r="N28" s="282"/>
      <c r="O28" s="55"/>
      <c r="P28" s="55"/>
      <c r="Q28" s="55"/>
      <c r="R28" s="221"/>
      <c r="S28" s="224"/>
      <c r="X28" s="9"/>
    </row>
    <row r="29" spans="1:24" ht="12.75">
      <c r="A29" s="9"/>
      <c r="B29" s="231" t="s">
        <v>155</v>
      </c>
      <c r="C29" s="221"/>
      <c r="D29" s="221"/>
      <c r="E29" s="55"/>
      <c r="F29" s="221"/>
      <c r="G29" s="221"/>
      <c r="H29" s="221"/>
      <c r="I29" s="221"/>
      <c r="J29" s="221"/>
      <c r="K29" s="221"/>
      <c r="L29" s="221"/>
      <c r="M29" s="221"/>
      <c r="N29" s="55"/>
      <c r="O29" s="55"/>
      <c r="P29" s="55"/>
      <c r="Q29" s="55"/>
      <c r="R29" s="221"/>
      <c r="S29" s="224"/>
      <c r="X29" s="9"/>
    </row>
    <row r="30" spans="1:24" ht="12.75">
      <c r="A30" s="9" t="s">
        <v>156</v>
      </c>
      <c r="B30" s="222" t="s">
        <v>157</v>
      </c>
      <c r="C30" s="221">
        <v>0</v>
      </c>
      <c r="D30" s="221">
        <v>0</v>
      </c>
      <c r="E30" s="95">
        <v>0</v>
      </c>
      <c r="F30" s="221">
        <v>0</v>
      </c>
      <c r="G30" s="95">
        <v>0</v>
      </c>
      <c r="H30" s="221">
        <v>0</v>
      </c>
      <c r="I30" s="95">
        <v>0</v>
      </c>
      <c r="J30" s="221"/>
      <c r="K30" s="221"/>
      <c r="L30" s="221"/>
      <c r="M30" s="221"/>
      <c r="N30" s="55"/>
      <c r="O30" s="55">
        <f t="shared" ref="O30" si="22">SUM(C30:N30)</f>
        <v>0</v>
      </c>
      <c r="P30" s="55">
        <f t="shared" ref="P30" si="23">SUM(C30:N30)</f>
        <v>0</v>
      </c>
      <c r="Q30" s="90"/>
      <c r="R30" s="223"/>
      <c r="S30" s="228">
        <f t="shared" ref="S30:S31" si="24">IFERROR(+P30/(Q30+R30),0)</f>
        <v>0</v>
      </c>
      <c r="X30" s="9"/>
    </row>
    <row r="31" spans="1:24" s="487" customFormat="1" ht="12.75">
      <c r="A31" s="486"/>
      <c r="B31" s="222" t="s">
        <v>158</v>
      </c>
      <c r="C31" s="221">
        <v>318184.94</v>
      </c>
      <c r="D31" s="221">
        <v>36745.69</v>
      </c>
      <c r="E31" s="95">
        <v>2209994.37</v>
      </c>
      <c r="F31" s="221">
        <v>477409.2300000008</v>
      </c>
      <c r="G31" s="95">
        <v>875977</v>
      </c>
      <c r="H31" s="221">
        <v>1092466.54</v>
      </c>
      <c r="I31" s="221">
        <v>1456596</v>
      </c>
      <c r="J31" s="221"/>
      <c r="K31" s="221"/>
      <c r="L31" s="221"/>
      <c r="M31" s="221"/>
      <c r="N31" s="55"/>
      <c r="O31" s="55">
        <f t="shared" ref="O31" si="25">SUM(C31:N31)</f>
        <v>6467373.7700000014</v>
      </c>
      <c r="P31" s="55">
        <f t="shared" ref="P31" si="26">SUM(C31:N31)</f>
        <v>6467373.7700000014</v>
      </c>
      <c r="Q31" s="90"/>
      <c r="R31" s="223"/>
      <c r="S31" s="228">
        <f t="shared" si="24"/>
        <v>0</v>
      </c>
      <c r="T31" s="1"/>
      <c r="U31" s="1"/>
      <c r="V31" s="1"/>
      <c r="W31" s="1"/>
      <c r="X31" s="9"/>
    </row>
    <row r="32" spans="1:24" ht="12.75">
      <c r="A32" s="9"/>
      <c r="B32" s="289" t="s">
        <v>159</v>
      </c>
      <c r="C32" s="274">
        <f t="shared" ref="C32:R32" si="27">SUM(C30:C31)</f>
        <v>318184.94</v>
      </c>
      <c r="D32" s="543">
        <f t="shared" si="27"/>
        <v>36745.69</v>
      </c>
      <c r="E32" s="543">
        <f t="shared" si="27"/>
        <v>2209994.37</v>
      </c>
      <c r="F32" s="543">
        <f t="shared" si="27"/>
        <v>477409.2300000008</v>
      </c>
      <c r="G32" s="543">
        <f t="shared" si="27"/>
        <v>875977</v>
      </c>
      <c r="H32" s="543">
        <f t="shared" si="27"/>
        <v>1092466.54</v>
      </c>
      <c r="I32" s="543">
        <f t="shared" si="27"/>
        <v>1456596</v>
      </c>
      <c r="J32" s="543">
        <f t="shared" si="27"/>
        <v>0</v>
      </c>
      <c r="K32" s="543">
        <f t="shared" si="27"/>
        <v>0</v>
      </c>
      <c r="L32" s="543">
        <f t="shared" si="27"/>
        <v>0</v>
      </c>
      <c r="M32" s="543">
        <f t="shared" si="27"/>
        <v>0</v>
      </c>
      <c r="N32" s="543">
        <f t="shared" si="27"/>
        <v>0</v>
      </c>
      <c r="O32" s="543">
        <f t="shared" si="27"/>
        <v>6467373.7700000014</v>
      </c>
      <c r="P32" s="543">
        <f t="shared" si="27"/>
        <v>6467373.7700000014</v>
      </c>
      <c r="Q32" s="543">
        <f t="shared" si="27"/>
        <v>0</v>
      </c>
      <c r="R32" s="274">
        <f t="shared" si="27"/>
        <v>0</v>
      </c>
      <c r="S32" s="392">
        <f>IFERROR(+P32/Q32,0)</f>
        <v>0</v>
      </c>
      <c r="X32" s="9"/>
    </row>
    <row r="33" spans="1:24" ht="3" customHeight="1">
      <c r="A33" s="9"/>
      <c r="B33" s="222"/>
      <c r="C33" s="221"/>
      <c r="D33" s="221"/>
      <c r="E33" s="55"/>
      <c r="F33" s="221"/>
      <c r="G33" s="221"/>
      <c r="H33" s="221"/>
      <c r="I33" s="221"/>
      <c r="J33" s="221"/>
      <c r="K33" s="221"/>
      <c r="L33" s="221"/>
      <c r="M33" s="221"/>
      <c r="N33" s="282"/>
      <c r="O33" s="55"/>
      <c r="P33" s="55"/>
      <c r="Q33" s="55"/>
      <c r="R33" s="221"/>
      <c r="S33" s="224"/>
      <c r="X33" s="9"/>
    </row>
    <row r="34" spans="1:24" ht="12.75" customHeight="1">
      <c r="A34" s="9"/>
      <c r="B34" s="227" t="s">
        <v>160</v>
      </c>
      <c r="C34" s="221"/>
      <c r="D34" s="221"/>
      <c r="E34" s="55"/>
      <c r="F34" s="221"/>
      <c r="G34" s="221"/>
      <c r="H34" s="221"/>
      <c r="I34" s="221"/>
      <c r="J34" s="221"/>
      <c r="K34" s="221"/>
      <c r="L34" s="221"/>
      <c r="M34" s="221"/>
      <c r="N34" s="55"/>
      <c r="O34" s="55"/>
      <c r="P34" s="55"/>
      <c r="Q34" s="55"/>
      <c r="R34" s="221"/>
      <c r="S34" s="224"/>
      <c r="X34" s="9"/>
    </row>
    <row r="35" spans="1:24" ht="12.75">
      <c r="A35" s="124" t="s">
        <v>161</v>
      </c>
      <c r="B35" s="222" t="s">
        <v>162</v>
      </c>
      <c r="C35" s="221">
        <v>5790.88</v>
      </c>
      <c r="D35" s="221">
        <v>6712.93</v>
      </c>
      <c r="E35" s="221">
        <v>81489.52</v>
      </c>
      <c r="F35" s="221">
        <v>28285.340000000317</v>
      </c>
      <c r="G35" s="221">
        <v>23106</v>
      </c>
      <c r="H35" s="221">
        <v>27933.89</v>
      </c>
      <c r="I35" s="221">
        <v>36176</v>
      </c>
      <c r="J35" s="221"/>
      <c r="K35" s="221"/>
      <c r="L35" s="221"/>
      <c r="M35" s="221"/>
      <c r="N35" s="55"/>
      <c r="O35" s="55">
        <f t="shared" ref="O35" si="28">SUM(C35:N35)</f>
        <v>209494.56000000035</v>
      </c>
      <c r="P35" s="55">
        <f t="shared" ref="P35" si="29">SUM(C35:N35)</f>
        <v>209494.56000000035</v>
      </c>
      <c r="Q35" s="55"/>
      <c r="R35" s="290"/>
      <c r="S35" s="228">
        <f t="shared" ref="S35:S37" si="30">IFERROR(+P35/Q35,0)</f>
        <v>0</v>
      </c>
      <c r="X35" s="9"/>
    </row>
    <row r="36" spans="1:24" ht="12.75">
      <c r="A36" s="124"/>
      <c r="B36" s="222" t="s">
        <v>163</v>
      </c>
      <c r="C36" s="221">
        <v>4060.31</v>
      </c>
      <c r="D36" s="221">
        <v>14977.369999999999</v>
      </c>
      <c r="E36" s="221">
        <v>23542.519999999979</v>
      </c>
      <c r="F36" s="221">
        <v>34016.830000000045</v>
      </c>
      <c r="G36" s="95">
        <v>24832</v>
      </c>
      <c r="H36" s="221">
        <v>18393.62</v>
      </c>
      <c r="I36" s="221">
        <v>21639</v>
      </c>
      <c r="J36" s="221"/>
      <c r="K36" s="221"/>
      <c r="L36" s="221"/>
      <c r="M36" s="221"/>
      <c r="N36" s="55"/>
      <c r="O36" s="55">
        <f t="shared" ref="O36" si="31">SUM(C36:N36)</f>
        <v>141461.65000000002</v>
      </c>
      <c r="P36" s="55">
        <f t="shared" ref="P36" si="32">SUM(C36:N36)</f>
        <v>141461.65000000002</v>
      </c>
      <c r="Q36" s="55"/>
      <c r="R36" s="221"/>
      <c r="S36" s="292">
        <f t="shared" si="30"/>
        <v>0</v>
      </c>
      <c r="X36" s="9"/>
    </row>
    <row r="37" spans="1:24" ht="12.75">
      <c r="A37" s="9"/>
      <c r="B37" s="289" t="s">
        <v>164</v>
      </c>
      <c r="C37" s="274">
        <f>SUM(C35:C36)</f>
        <v>9851.19</v>
      </c>
      <c r="D37" s="274">
        <f>SUM(D35:D36)</f>
        <v>21690.3</v>
      </c>
      <c r="E37" s="274">
        <f>SUM(E35:E36)</f>
        <v>105032.03999999998</v>
      </c>
      <c r="F37" s="274">
        <f t="shared" ref="F37:N37" si="33">SUM(F35:F36)</f>
        <v>62302.170000000362</v>
      </c>
      <c r="G37" s="274">
        <f t="shared" si="33"/>
        <v>47938</v>
      </c>
      <c r="H37" s="274">
        <f t="shared" si="33"/>
        <v>46327.509999999995</v>
      </c>
      <c r="I37" s="274">
        <f t="shared" si="33"/>
        <v>57815</v>
      </c>
      <c r="J37" s="274">
        <f t="shared" si="33"/>
        <v>0</v>
      </c>
      <c r="K37" s="274">
        <f t="shared" si="33"/>
        <v>0</v>
      </c>
      <c r="L37" s="274">
        <f t="shared" si="33"/>
        <v>0</v>
      </c>
      <c r="M37" s="274">
        <f t="shared" si="33"/>
        <v>0</v>
      </c>
      <c r="N37" s="274">
        <f t="shared" si="33"/>
        <v>0</v>
      </c>
      <c r="O37" s="274">
        <f>SUM(O35:O36)</f>
        <v>350956.21000000037</v>
      </c>
      <c r="P37" s="274">
        <f>SUM(P35:P36)</f>
        <v>350956.21000000037</v>
      </c>
      <c r="Q37" s="543">
        <f>SUM(Q35:Q36)</f>
        <v>0</v>
      </c>
      <c r="R37" s="274">
        <f>SUM(R35:R36)</f>
        <v>0</v>
      </c>
      <c r="S37" s="287">
        <f t="shared" si="30"/>
        <v>0</v>
      </c>
      <c r="X37" s="9"/>
    </row>
    <row r="38" spans="1:24" ht="0.95" customHeight="1">
      <c r="A38" s="9"/>
      <c r="B38" s="222"/>
      <c r="C38" s="221"/>
      <c r="D38" s="221"/>
      <c r="E38" s="55"/>
      <c r="F38" s="221"/>
      <c r="G38" s="221"/>
      <c r="H38" s="221"/>
      <c r="I38" s="221"/>
      <c r="J38" s="221"/>
      <c r="K38" s="221"/>
      <c r="L38" s="221"/>
      <c r="M38" s="221"/>
      <c r="N38" s="282"/>
      <c r="O38" s="55"/>
      <c r="P38" s="55"/>
      <c r="Q38" s="90"/>
      <c r="R38" s="223"/>
      <c r="S38" s="230"/>
      <c r="X38" s="9"/>
    </row>
    <row r="39" spans="1:24" ht="25.5" customHeight="1">
      <c r="A39" s="9"/>
      <c r="B39" s="393" t="s">
        <v>165</v>
      </c>
      <c r="C39" s="290"/>
      <c r="D39" s="568"/>
      <c r="E39" s="291"/>
      <c r="F39" s="291"/>
      <c r="G39" s="291"/>
      <c r="H39" s="291"/>
      <c r="I39" s="291"/>
      <c r="J39" s="291"/>
      <c r="K39" s="291"/>
      <c r="L39" s="291"/>
      <c r="M39" s="291"/>
      <c r="N39" s="282"/>
      <c r="O39" s="282"/>
      <c r="P39" s="282"/>
      <c r="Q39" s="282"/>
      <c r="R39" s="291"/>
      <c r="S39" s="293"/>
      <c r="X39" s="9"/>
    </row>
    <row r="40" spans="1:24" ht="12.75">
      <c r="A40" s="9" t="s">
        <v>166</v>
      </c>
      <c r="B40" s="222" t="s">
        <v>167</v>
      </c>
      <c r="C40" s="221">
        <v>0</v>
      </c>
      <c r="D40" s="221">
        <v>0</v>
      </c>
      <c r="E40" s="221">
        <v>0</v>
      </c>
      <c r="F40" s="221">
        <v>10646.919999999998</v>
      </c>
      <c r="G40" s="95">
        <v>49333</v>
      </c>
      <c r="H40" s="221">
        <v>39325.9</v>
      </c>
      <c r="I40" s="221">
        <v>19016</v>
      </c>
      <c r="J40" s="221"/>
      <c r="K40" s="221"/>
      <c r="L40" s="221"/>
      <c r="M40" s="221"/>
      <c r="N40" s="55"/>
      <c r="O40" s="55">
        <f t="shared" ref="O40" si="34">SUM(C40:N40)</f>
        <v>118321.82</v>
      </c>
      <c r="P40" s="55">
        <f t="shared" ref="P40" si="35">SUM(C40:N40)</f>
        <v>118321.82</v>
      </c>
      <c r="Q40" s="90"/>
      <c r="R40" s="223"/>
      <c r="S40" s="228">
        <f t="shared" ref="S40:S43" si="36">IFERROR(+P40/(Q40+R40),0)</f>
        <v>0</v>
      </c>
      <c r="X40" s="9"/>
    </row>
    <row r="41" spans="1:24" ht="12.75">
      <c r="A41" s="9"/>
      <c r="B41" s="222" t="s">
        <v>168</v>
      </c>
      <c r="C41" s="221">
        <v>38059.870000000003</v>
      </c>
      <c r="D41" s="221">
        <v>93310.88</v>
      </c>
      <c r="E41" s="221">
        <v>76607.14</v>
      </c>
      <c r="F41" s="221">
        <v>68075.279999999984</v>
      </c>
      <c r="G41" s="95">
        <v>78917</v>
      </c>
      <c r="H41" s="221">
        <v>58913.83</v>
      </c>
      <c r="I41" s="221">
        <v>43571</v>
      </c>
      <c r="J41" s="221"/>
      <c r="K41" s="221"/>
      <c r="L41" s="221"/>
      <c r="M41" s="221"/>
      <c r="N41" s="55"/>
      <c r="O41" s="55">
        <f t="shared" ref="O41:O43" si="37">SUM(C41:N41)</f>
        <v>457455</v>
      </c>
      <c r="P41" s="55">
        <f t="shared" ref="P41:P43" si="38">SUM(C41:N41)</f>
        <v>457455</v>
      </c>
      <c r="Q41" s="90"/>
      <c r="R41" s="223"/>
      <c r="S41" s="228">
        <f t="shared" si="36"/>
        <v>0</v>
      </c>
      <c r="X41" s="9"/>
    </row>
    <row r="42" spans="1:24" ht="12.75">
      <c r="A42" s="9"/>
      <c r="B42" s="222" t="s">
        <v>169</v>
      </c>
      <c r="C42" s="221">
        <v>113173.65</v>
      </c>
      <c r="D42" s="221">
        <v>182120.79999999996</v>
      </c>
      <c r="E42" s="95">
        <v>225714.48000000004</v>
      </c>
      <c r="F42" s="221">
        <v>171406.18</v>
      </c>
      <c r="G42" s="95">
        <v>488270</v>
      </c>
      <c r="H42" s="221">
        <v>113064.8</v>
      </c>
      <c r="I42" s="221">
        <v>295683</v>
      </c>
      <c r="J42" s="221"/>
      <c r="K42" s="221"/>
      <c r="L42" s="221"/>
      <c r="M42" s="221"/>
      <c r="N42" s="55"/>
      <c r="O42" s="55">
        <f t="shared" si="37"/>
        <v>1589432.91</v>
      </c>
      <c r="P42" s="55">
        <f t="shared" si="38"/>
        <v>1589432.91</v>
      </c>
      <c r="Q42" s="90"/>
      <c r="R42" s="223"/>
      <c r="S42" s="228">
        <f t="shared" si="36"/>
        <v>0</v>
      </c>
      <c r="X42" s="9"/>
    </row>
    <row r="43" spans="1:24" ht="12.75">
      <c r="A43" s="9"/>
      <c r="B43" s="222" t="s">
        <v>170</v>
      </c>
      <c r="C43" s="221">
        <v>248600.83000000042</v>
      </c>
      <c r="D43" s="221">
        <v>275517.18</v>
      </c>
      <c r="E43" s="95">
        <v>500665.19000000018</v>
      </c>
      <c r="F43" s="221">
        <v>367585.85</v>
      </c>
      <c r="G43" s="95">
        <v>454503</v>
      </c>
      <c r="H43" s="221">
        <v>291208.3</v>
      </c>
      <c r="I43" s="221">
        <v>373536</v>
      </c>
      <c r="J43" s="221"/>
      <c r="K43" s="221"/>
      <c r="L43" s="221"/>
      <c r="M43" s="221"/>
      <c r="N43" s="55"/>
      <c r="O43" s="55">
        <f t="shared" si="37"/>
        <v>2511616.3500000006</v>
      </c>
      <c r="P43" s="55">
        <f t="shared" si="38"/>
        <v>2511616.3500000006</v>
      </c>
      <c r="Q43" s="90"/>
      <c r="R43" s="223"/>
      <c r="S43" s="228">
        <f t="shared" si="36"/>
        <v>0</v>
      </c>
      <c r="X43" s="9"/>
    </row>
    <row r="44" spans="1:24" ht="12.75">
      <c r="A44" s="9"/>
      <c r="B44" s="289" t="s">
        <v>171</v>
      </c>
      <c r="C44" s="274">
        <f t="shared" ref="C44:R44" si="39">SUM(C40:C43)</f>
        <v>399834.35000000044</v>
      </c>
      <c r="D44" s="274">
        <f t="shared" si="39"/>
        <v>550948.85999999987</v>
      </c>
      <c r="E44" s="274">
        <f t="shared" si="39"/>
        <v>802986.81000000029</v>
      </c>
      <c r="F44" s="274">
        <f t="shared" si="39"/>
        <v>617714.23</v>
      </c>
      <c r="G44" s="274">
        <f t="shared" si="39"/>
        <v>1071023</v>
      </c>
      <c r="H44" s="274">
        <f t="shared" si="39"/>
        <v>502512.83</v>
      </c>
      <c r="I44" s="274">
        <f t="shared" si="39"/>
        <v>731806</v>
      </c>
      <c r="J44" s="274">
        <f t="shared" si="39"/>
        <v>0</v>
      </c>
      <c r="K44" s="274">
        <f t="shared" si="39"/>
        <v>0</v>
      </c>
      <c r="L44" s="274">
        <f t="shared" si="39"/>
        <v>0</v>
      </c>
      <c r="M44" s="274">
        <f t="shared" si="39"/>
        <v>0</v>
      </c>
      <c r="N44" s="274">
        <f t="shared" si="39"/>
        <v>0</v>
      </c>
      <c r="O44" s="274">
        <f t="shared" si="39"/>
        <v>4676826.08</v>
      </c>
      <c r="P44" s="274">
        <f t="shared" si="39"/>
        <v>4676826.08</v>
      </c>
      <c r="Q44" s="288">
        <f t="shared" si="39"/>
        <v>0</v>
      </c>
      <c r="R44" s="544">
        <f t="shared" si="39"/>
        <v>0</v>
      </c>
      <c r="S44" s="344">
        <f>IFERROR(+P44/Q44,0)</f>
        <v>0</v>
      </c>
      <c r="X44" s="9"/>
    </row>
    <row r="45" spans="1:24" ht="15" customHeight="1">
      <c r="B45" s="394" t="s">
        <v>172</v>
      </c>
      <c r="C45" s="543">
        <f t="shared" ref="C45:R45" si="40">C12+C16+C20+C27+C32+C37+C44</f>
        <v>1048594.7600000002</v>
      </c>
      <c r="D45" s="274">
        <f t="shared" si="40"/>
        <v>1296097.7100000004</v>
      </c>
      <c r="E45" s="274">
        <f t="shared" si="40"/>
        <v>4372098.5500000007</v>
      </c>
      <c r="F45" s="274">
        <f t="shared" si="40"/>
        <v>1888767.7300000009</v>
      </c>
      <c r="G45" s="274">
        <f t="shared" si="40"/>
        <v>3197202</v>
      </c>
      <c r="H45" s="274">
        <f t="shared" si="40"/>
        <v>2339991.85</v>
      </c>
      <c r="I45" s="274">
        <f t="shared" si="40"/>
        <v>2744549.45</v>
      </c>
      <c r="J45" s="274">
        <f t="shared" si="40"/>
        <v>0</v>
      </c>
      <c r="K45" s="274">
        <f t="shared" si="40"/>
        <v>0</v>
      </c>
      <c r="L45" s="274">
        <f t="shared" si="40"/>
        <v>0</v>
      </c>
      <c r="M45" s="274">
        <f t="shared" si="40"/>
        <v>0</v>
      </c>
      <c r="N45" s="274">
        <f t="shared" si="40"/>
        <v>0</v>
      </c>
      <c r="O45" s="274">
        <f t="shared" si="40"/>
        <v>15644331.220000003</v>
      </c>
      <c r="P45" s="274">
        <f t="shared" si="40"/>
        <v>15644331.220000003</v>
      </c>
      <c r="Q45" s="274">
        <f t="shared" si="40"/>
        <v>0</v>
      </c>
      <c r="R45" s="274">
        <f t="shared" si="40"/>
        <v>0</v>
      </c>
      <c r="S45" s="287">
        <f t="shared" ref="S45" si="41">IFERROR(+P45/Q45,0)</f>
        <v>0</v>
      </c>
    </row>
    <row r="46" spans="1:24">
      <c r="B46" s="328"/>
      <c r="D46" s="95"/>
      <c r="E46" s="95"/>
      <c r="F46" s="95"/>
      <c r="G46" s="95"/>
      <c r="H46" s="95"/>
      <c r="I46" s="95"/>
      <c r="N46" s="95"/>
      <c r="O46" s="95"/>
      <c r="P46" s="95"/>
      <c r="Q46" s="95"/>
      <c r="R46" s="95"/>
      <c r="S46" s="95"/>
    </row>
    <row r="47" spans="1:24" ht="24.75" thickBot="1">
      <c r="B47" s="327" t="s">
        <v>324</v>
      </c>
      <c r="D47" s="95"/>
      <c r="E47" s="95"/>
      <c r="F47" s="95"/>
      <c r="G47" s="95"/>
      <c r="H47" s="95"/>
      <c r="I47" s="95"/>
      <c r="N47" s="95"/>
      <c r="O47" s="95"/>
      <c r="P47" s="95"/>
      <c r="Q47" s="95"/>
      <c r="R47" s="95"/>
      <c r="S47" s="95"/>
    </row>
    <row r="48" spans="1:24" ht="18" customHeight="1">
      <c r="B48" s="636" t="s">
        <v>173</v>
      </c>
      <c r="C48" s="636"/>
      <c r="D48" s="636"/>
      <c r="E48" s="636"/>
      <c r="F48" s="636"/>
      <c r="G48" s="636"/>
      <c r="H48" s="636"/>
      <c r="I48" s="636"/>
      <c r="J48" s="636"/>
      <c r="K48" s="636"/>
      <c r="L48" s="636"/>
      <c r="M48" s="636"/>
      <c r="N48" s="636"/>
      <c r="O48" s="636"/>
      <c r="P48" s="636"/>
      <c r="Q48" s="636"/>
      <c r="R48" s="636"/>
      <c r="S48" s="636"/>
      <c r="T48" s="636"/>
      <c r="U48" s="636"/>
      <c r="V48" s="636"/>
    </row>
    <row r="49" spans="2:22" ht="12.75">
      <c r="B49" s="636"/>
      <c r="C49" s="636"/>
      <c r="D49" s="636"/>
      <c r="E49" s="636"/>
      <c r="F49" s="636"/>
      <c r="G49" s="636"/>
      <c r="H49" s="636"/>
      <c r="I49" s="636"/>
      <c r="J49" s="636"/>
      <c r="K49" s="636"/>
      <c r="L49" s="636"/>
      <c r="M49" s="636"/>
      <c r="N49" s="636"/>
      <c r="O49" s="636"/>
      <c r="P49" s="636"/>
      <c r="Q49" s="636"/>
      <c r="R49" s="636"/>
      <c r="S49" s="636"/>
      <c r="T49" s="636"/>
      <c r="U49" s="636"/>
      <c r="V49" s="636"/>
    </row>
    <row r="51" spans="2:22" ht="12.75">
      <c r="B51" s="636"/>
      <c r="C51" s="636"/>
      <c r="D51" s="636"/>
      <c r="E51" s="636"/>
      <c r="F51" s="636"/>
      <c r="G51" s="636"/>
      <c r="H51" s="636"/>
      <c r="I51" s="636"/>
      <c r="J51" s="636"/>
      <c r="K51" s="636"/>
      <c r="L51" s="636"/>
      <c r="M51" s="636"/>
      <c r="N51" s="636"/>
      <c r="O51" s="636"/>
      <c r="P51" s="636"/>
      <c r="Q51" s="636"/>
      <c r="R51" s="636"/>
      <c r="S51" s="636"/>
      <c r="T51" s="636"/>
      <c r="U51" s="636"/>
      <c r="V51" s="636"/>
    </row>
  </sheetData>
  <mergeCells count="3">
    <mergeCell ref="B51:V51"/>
    <mergeCell ref="B49:V49"/>
    <mergeCell ref="B48:V48"/>
  </mergeCells>
  <phoneticPr fontId="23" type="noConversion"/>
  <pageMargins left="0.7" right="0.7" top="0.75" bottom="0.75" header="0.3" footer="0.3"/>
  <pageSetup scale="49" orientation="landscape" r:id="rId1"/>
  <headerFooter>
    <oddHeader>&amp;C&amp;"Arial,Bold"&amp;K000000Table I-3a
Pacific Gas and Electric Company
Demand Response Programs and Activities
2024-2027 Incremental Cost Funding                         
July 2024</oddHeader>
    <oddFooter>&amp;L&amp;F&amp;C&amp;"Calibri,Regular"&amp;11 &amp;K0000007 of 13_x000D_&amp;1#&amp;"Calibri"&amp;12&amp;K000000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7"/>
  <sheetViews>
    <sheetView view="pageLayout" topLeftCell="B3" zoomScale="85" zoomScaleNormal="70" zoomScalePageLayoutView="85" workbookViewId="0">
      <selection activeCell="N3" sqref="N3"/>
    </sheetView>
  </sheetViews>
  <sheetFormatPr defaultRowHeight="12"/>
  <cols>
    <col min="1" max="1" width="9.140625" style="1" hidden="1" customWidth="1"/>
    <col min="2" max="2" width="55" style="1" customWidth="1"/>
    <col min="3" max="3" width="12" style="79" customWidth="1"/>
    <col min="4" max="4" width="11.42578125" style="79" customWidth="1"/>
    <col min="5" max="5" width="14.140625" style="84" customWidth="1"/>
    <col min="6" max="6" width="12.140625" style="84" customWidth="1"/>
    <col min="7" max="7" width="11.5703125" style="84" customWidth="1"/>
    <col min="8" max="8" width="12.5703125" style="84" customWidth="1"/>
    <col min="9" max="9" width="10.85546875" style="84" customWidth="1"/>
    <col min="10" max="10" width="11.42578125" style="84" customWidth="1"/>
    <col min="11" max="11" width="10.5703125" style="84" customWidth="1"/>
    <col min="12" max="12" width="11.140625" style="84" customWidth="1"/>
    <col min="13" max="14" width="10.5703125" style="84" customWidth="1"/>
    <col min="15" max="15" width="14.42578125" style="84"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80"/>
      <c r="D1" s="80"/>
      <c r="E1" s="80"/>
      <c r="F1" s="80"/>
      <c r="G1" s="80"/>
      <c r="H1" s="80"/>
      <c r="I1" s="80"/>
      <c r="J1" s="80"/>
      <c r="K1" s="80"/>
      <c r="L1" s="80"/>
      <c r="M1" s="80"/>
      <c r="N1" s="283"/>
      <c r="O1" s="79"/>
    </row>
    <row r="2" spans="1:20" s="4" customFormat="1" ht="19.5" hidden="1" customHeight="1">
      <c r="A2" s="1"/>
      <c r="B2" s="7"/>
      <c r="C2" s="395"/>
      <c r="D2" s="395"/>
      <c r="E2" s="79"/>
      <c r="F2" s="79"/>
      <c r="G2" s="79"/>
      <c r="H2" s="79"/>
      <c r="I2" s="79"/>
      <c r="J2" s="79"/>
      <c r="K2" s="79"/>
      <c r="L2" s="79"/>
      <c r="M2" s="79"/>
      <c r="N2" s="284"/>
      <c r="O2" s="395"/>
    </row>
    <row r="3" spans="1:20" ht="50.25" customHeight="1">
      <c r="B3" s="545" t="s">
        <v>174</v>
      </c>
      <c r="C3" s="396" t="s">
        <v>5</v>
      </c>
      <c r="D3" s="396" t="s">
        <v>6</v>
      </c>
      <c r="E3" s="396" t="s">
        <v>7</v>
      </c>
      <c r="F3" s="396" t="s">
        <v>8</v>
      </c>
      <c r="G3" s="396" t="s">
        <v>9</v>
      </c>
      <c r="H3" s="397" t="s">
        <v>10</v>
      </c>
      <c r="I3" s="396" t="s">
        <v>33</v>
      </c>
      <c r="J3" s="396" t="s">
        <v>34</v>
      </c>
      <c r="K3" s="396" t="s">
        <v>35</v>
      </c>
      <c r="L3" s="396" t="s">
        <v>36</v>
      </c>
      <c r="M3" s="396" t="s">
        <v>37</v>
      </c>
      <c r="N3" s="546" t="s">
        <v>38</v>
      </c>
      <c r="O3" s="547" t="s">
        <v>175</v>
      </c>
    </row>
    <row r="4" spans="1:20">
      <c r="B4" s="393" t="s">
        <v>176</v>
      </c>
      <c r="C4" s="232"/>
      <c r="D4" s="232"/>
      <c r="E4" s="232"/>
      <c r="F4" s="232"/>
      <c r="G4" s="232"/>
      <c r="H4" s="232"/>
      <c r="I4" s="232"/>
      <c r="J4" s="232"/>
      <c r="K4" s="232"/>
      <c r="L4" s="232"/>
      <c r="M4" s="232"/>
      <c r="N4" s="285"/>
      <c r="O4" s="398"/>
    </row>
    <row r="5" spans="1:20" ht="12.75">
      <c r="A5" s="9" t="s">
        <v>130</v>
      </c>
      <c r="B5" s="399" t="s">
        <v>132</v>
      </c>
      <c r="C5" s="232">
        <v>10544.220000000001</v>
      </c>
      <c r="D5" s="232">
        <v>346.98</v>
      </c>
      <c r="E5" s="232">
        <v>14308.24</v>
      </c>
      <c r="F5" s="232">
        <v>6600.2699999999995</v>
      </c>
      <c r="G5" s="221">
        <v>1344</v>
      </c>
      <c r="H5" s="232">
        <v>3724.22</v>
      </c>
      <c r="I5" s="221">
        <v>7717</v>
      </c>
      <c r="J5" s="232"/>
      <c r="K5" s="232"/>
      <c r="L5" s="232"/>
      <c r="M5" s="232"/>
      <c r="N5" s="280"/>
      <c r="O5" s="232">
        <f>SUM(C5:N5)</f>
        <v>44584.930000000008</v>
      </c>
      <c r="T5" s="9"/>
    </row>
    <row r="6" spans="1:20" ht="24">
      <c r="A6" s="9" t="s">
        <v>133</v>
      </c>
      <c r="B6" s="400" t="s">
        <v>177</v>
      </c>
      <c r="C6" s="232">
        <v>-1793.77</v>
      </c>
      <c r="D6" s="232">
        <v>31.08</v>
      </c>
      <c r="E6" s="232">
        <v>33.58</v>
      </c>
      <c r="F6" s="232">
        <v>15.64</v>
      </c>
      <c r="G6" s="221">
        <v>127</v>
      </c>
      <c r="H6" s="221">
        <v>76.75</v>
      </c>
      <c r="I6" s="280">
        <v>-179</v>
      </c>
      <c r="J6" s="232"/>
      <c r="K6" s="232"/>
      <c r="L6" s="232"/>
      <c r="M6" s="232"/>
      <c r="N6" s="280"/>
      <c r="O6" s="233">
        <f>SUM(C6:N6)</f>
        <v>-1688.72</v>
      </c>
      <c r="T6" s="9"/>
    </row>
    <row r="7" spans="1:20" s="12" customFormat="1" ht="12.75">
      <c r="A7" s="41"/>
      <c r="B7" s="548" t="s">
        <v>136</v>
      </c>
      <c r="C7" s="401">
        <f>SUM(C5:C6)</f>
        <v>8750.4500000000007</v>
      </c>
      <c r="D7" s="401">
        <f>SUM(D5:D6)</f>
        <v>378.06</v>
      </c>
      <c r="E7" s="401">
        <f>SUM(E5:E6)</f>
        <v>14341.82</v>
      </c>
      <c r="F7" s="401">
        <f t="shared" ref="F7:H7" si="0">SUM(F5:F6)</f>
        <v>6615.91</v>
      </c>
      <c r="G7" s="401">
        <f t="shared" si="0"/>
        <v>1471</v>
      </c>
      <c r="H7" s="401">
        <f t="shared" si="0"/>
        <v>3800.97</v>
      </c>
      <c r="I7" s="401">
        <f>SUM(I5:I6)</f>
        <v>7538</v>
      </c>
      <c r="J7" s="401">
        <v>0</v>
      </c>
      <c r="K7" s="401">
        <v>0</v>
      </c>
      <c r="L7" s="401">
        <v>0</v>
      </c>
      <c r="M7" s="401">
        <v>0</v>
      </c>
      <c r="N7" s="401">
        <v>0</v>
      </c>
      <c r="O7" s="401">
        <f t="shared" ref="O7" si="1">SUM(O5:O6)</f>
        <v>42896.210000000006</v>
      </c>
      <c r="T7" s="41"/>
    </row>
    <row r="8" spans="1:20" ht="12.75">
      <c r="A8" s="9"/>
      <c r="B8" s="393" t="s">
        <v>178</v>
      </c>
      <c r="C8" s="232"/>
      <c r="D8" s="232"/>
      <c r="E8" s="232"/>
      <c r="F8" s="232"/>
      <c r="G8" s="232"/>
      <c r="H8" s="232"/>
      <c r="I8" s="232"/>
      <c r="J8" s="232"/>
      <c r="K8" s="232"/>
      <c r="L8" s="232"/>
      <c r="M8" s="232"/>
      <c r="N8" s="280"/>
      <c r="O8" s="232"/>
      <c r="T8" s="9"/>
    </row>
    <row r="9" spans="1:20" ht="12.75">
      <c r="A9" s="9" t="s">
        <v>139</v>
      </c>
      <c r="B9" s="399" t="s">
        <v>134</v>
      </c>
      <c r="C9" s="232">
        <v>16404.14</v>
      </c>
      <c r="D9" s="232">
        <v>-692.8</v>
      </c>
      <c r="E9" s="232">
        <v>10971</v>
      </c>
      <c r="F9" s="232">
        <v>5880.56</v>
      </c>
      <c r="G9" s="221">
        <v>2167</v>
      </c>
      <c r="H9" s="232">
        <v>4004.53</v>
      </c>
      <c r="I9" s="221">
        <v>7313</v>
      </c>
      <c r="J9" s="232"/>
      <c r="K9" s="232"/>
      <c r="L9" s="232"/>
      <c r="M9" s="232"/>
      <c r="N9" s="280"/>
      <c r="O9" s="232">
        <f>SUM(C9:N9)</f>
        <v>46047.43</v>
      </c>
      <c r="T9" s="9"/>
    </row>
    <row r="10" spans="1:20" ht="13.5">
      <c r="A10" s="9"/>
      <c r="B10" s="399" t="s">
        <v>179</v>
      </c>
      <c r="C10" s="232">
        <v>0</v>
      </c>
      <c r="D10" s="232">
        <v>0</v>
      </c>
      <c r="E10" s="232">
        <v>0</v>
      </c>
      <c r="F10" s="232">
        <v>0</v>
      </c>
      <c r="G10" s="221">
        <v>6023.32</v>
      </c>
      <c r="H10" s="280">
        <v>0</v>
      </c>
      <c r="I10" s="232">
        <v>0</v>
      </c>
      <c r="J10" s="232"/>
      <c r="K10" s="232"/>
      <c r="L10" s="232"/>
      <c r="M10" s="232"/>
      <c r="N10" s="280"/>
      <c r="O10" s="232">
        <f>SUM(C10:N10)</f>
        <v>6023.32</v>
      </c>
      <c r="T10" s="9"/>
    </row>
    <row r="11" spans="1:20" s="12" customFormat="1" ht="18.75" customHeight="1">
      <c r="A11" s="41"/>
      <c r="B11" s="548" t="s">
        <v>141</v>
      </c>
      <c r="C11" s="401">
        <f t="shared" ref="C11:H11" si="2">SUM(C9:C10)</f>
        <v>16404.14</v>
      </c>
      <c r="D11" s="401">
        <f t="shared" si="2"/>
        <v>-692.8</v>
      </c>
      <c r="E11" s="401">
        <f t="shared" si="2"/>
        <v>10971</v>
      </c>
      <c r="F11" s="401">
        <f t="shared" si="2"/>
        <v>5880.56</v>
      </c>
      <c r="G11" s="401">
        <f t="shared" si="2"/>
        <v>8190.32</v>
      </c>
      <c r="H11" s="401">
        <f t="shared" si="2"/>
        <v>4004.53</v>
      </c>
      <c r="I11" s="401">
        <f>SUM(I9:I10)</f>
        <v>7313</v>
      </c>
      <c r="J11" s="401">
        <v>0</v>
      </c>
      <c r="K11" s="401">
        <v>0</v>
      </c>
      <c r="L11" s="401">
        <v>0</v>
      </c>
      <c r="M11" s="401">
        <v>0</v>
      </c>
      <c r="N11" s="401">
        <v>0</v>
      </c>
      <c r="O11" s="401">
        <f t="shared" ref="O11" si="3">SUM(O9:O10)</f>
        <v>52070.75</v>
      </c>
      <c r="T11" s="41"/>
    </row>
    <row r="12" spans="1:20" ht="12.75">
      <c r="A12" s="9"/>
      <c r="B12" s="370" t="s">
        <v>180</v>
      </c>
      <c r="C12" s="232"/>
      <c r="D12" s="232"/>
      <c r="E12" s="232"/>
      <c r="F12" s="232"/>
      <c r="G12" s="232"/>
      <c r="H12" s="232"/>
      <c r="I12" s="232"/>
      <c r="J12" s="232"/>
      <c r="K12" s="232"/>
      <c r="L12" s="232"/>
      <c r="M12" s="232"/>
      <c r="N12" s="280"/>
      <c r="O12" s="232"/>
      <c r="T12" s="9"/>
    </row>
    <row r="13" spans="1:20" ht="12.75">
      <c r="A13" s="9" t="s">
        <v>144</v>
      </c>
      <c r="B13" s="399" t="s">
        <v>181</v>
      </c>
      <c r="C13" s="232">
        <v>0</v>
      </c>
      <c r="D13" s="232">
        <v>0</v>
      </c>
      <c r="E13" s="232">
        <v>0</v>
      </c>
      <c r="F13" s="232">
        <v>0</v>
      </c>
      <c r="G13" s="232">
        <v>0</v>
      </c>
      <c r="H13" s="232">
        <v>0</v>
      </c>
      <c r="I13" s="232">
        <v>0</v>
      </c>
      <c r="J13" s="232"/>
      <c r="K13" s="232"/>
      <c r="L13" s="232"/>
      <c r="M13" s="232"/>
      <c r="N13" s="280"/>
      <c r="O13" s="232">
        <f>SUM(C13:N13)</f>
        <v>0</v>
      </c>
      <c r="T13" s="9"/>
    </row>
    <row r="14" spans="1:20" s="12" customFormat="1" ht="12.75">
      <c r="A14" s="41"/>
      <c r="B14" s="548" t="s">
        <v>146</v>
      </c>
      <c r="C14" s="401">
        <f>SUM(C13)</f>
        <v>0</v>
      </c>
      <c r="D14" s="401">
        <f>SUM(D13)</f>
        <v>0</v>
      </c>
      <c r="E14" s="401">
        <f>SUM(E13)</f>
        <v>0</v>
      </c>
      <c r="F14" s="401">
        <f>SUM(F13)</f>
        <v>0</v>
      </c>
      <c r="G14" s="401">
        <v>0</v>
      </c>
      <c r="H14" s="401">
        <v>0</v>
      </c>
      <c r="I14" s="401">
        <v>0</v>
      </c>
      <c r="J14" s="401">
        <v>0</v>
      </c>
      <c r="K14" s="401">
        <v>0</v>
      </c>
      <c r="L14" s="401">
        <v>0</v>
      </c>
      <c r="M14" s="401">
        <v>0</v>
      </c>
      <c r="N14" s="401">
        <v>0</v>
      </c>
      <c r="O14" s="401">
        <f t="shared" ref="O14" si="4">O13</f>
        <v>0</v>
      </c>
      <c r="T14" s="41"/>
    </row>
    <row r="15" spans="1:20" ht="12.75">
      <c r="A15" s="9"/>
      <c r="B15" s="393" t="s">
        <v>147</v>
      </c>
      <c r="C15" s="232"/>
      <c r="D15" s="232"/>
      <c r="E15" s="232"/>
      <c r="F15" s="232"/>
      <c r="G15" s="232"/>
      <c r="H15" s="232"/>
      <c r="I15" s="232"/>
      <c r="J15" s="232"/>
      <c r="K15" s="232"/>
      <c r="L15" s="232"/>
      <c r="M15" s="232"/>
      <c r="N15" s="280"/>
      <c r="O15" s="232"/>
      <c r="T15" s="9"/>
    </row>
    <row r="16" spans="1:20" s="82" customFormat="1" ht="24.75" customHeight="1">
      <c r="A16" s="81" t="s">
        <v>148</v>
      </c>
      <c r="B16" s="399" t="s">
        <v>149</v>
      </c>
      <c r="C16" s="232">
        <v>65601.17</v>
      </c>
      <c r="D16" s="232">
        <v>63859.76</v>
      </c>
      <c r="E16" s="232">
        <v>-50432.98</v>
      </c>
      <c r="F16" s="232">
        <v>6297.67</v>
      </c>
      <c r="G16" s="280">
        <v>5313.1</v>
      </c>
      <c r="H16" s="280">
        <v>6073.2</v>
      </c>
      <c r="I16" s="221">
        <v>7489</v>
      </c>
      <c r="J16" s="232"/>
      <c r="K16" s="232"/>
      <c r="L16" s="232"/>
      <c r="M16" s="232"/>
      <c r="N16" s="280"/>
      <c r="O16" s="232">
        <f>SUM(C16:N16)</f>
        <v>104200.91999999998</v>
      </c>
      <c r="T16" s="81"/>
    </row>
    <row r="17" spans="1:20" ht="12.75">
      <c r="A17" s="9" t="s">
        <v>150</v>
      </c>
      <c r="B17" s="399" t="s">
        <v>151</v>
      </c>
      <c r="C17" s="232">
        <v>127500.42</v>
      </c>
      <c r="D17" s="232">
        <v>315232.00000000006</v>
      </c>
      <c r="E17" s="232">
        <v>148350.19</v>
      </c>
      <c r="F17" s="232">
        <v>261304.95000000013</v>
      </c>
      <c r="G17" s="221">
        <v>252535</v>
      </c>
      <c r="H17" s="232">
        <v>77162.710000000006</v>
      </c>
      <c r="I17" s="221">
        <v>114230</v>
      </c>
      <c r="J17" s="232"/>
      <c r="K17" s="232"/>
      <c r="L17" s="232"/>
      <c r="M17" s="232"/>
      <c r="N17" s="280"/>
      <c r="O17" s="232">
        <f>SUM(C17:N17)</f>
        <v>1296315.2700000003</v>
      </c>
      <c r="T17" s="9"/>
    </row>
    <row r="18" spans="1:20" s="12" customFormat="1" ht="12.75">
      <c r="A18" s="41"/>
      <c r="B18" s="548" t="s">
        <v>154</v>
      </c>
      <c r="C18" s="401">
        <f t="shared" ref="C18:H18" si="5">SUM(C16:C17)</f>
        <v>193101.59</v>
      </c>
      <c r="D18" s="401">
        <f t="shared" si="5"/>
        <v>379091.76000000007</v>
      </c>
      <c r="E18" s="401">
        <f t="shared" si="5"/>
        <v>97917.209999999992</v>
      </c>
      <c r="F18" s="401">
        <f t="shared" si="5"/>
        <v>267602.62000000011</v>
      </c>
      <c r="G18" s="401">
        <f t="shared" si="5"/>
        <v>257848.1</v>
      </c>
      <c r="H18" s="401">
        <f t="shared" si="5"/>
        <v>83235.91</v>
      </c>
      <c r="I18" s="401">
        <f>SUM(I16:I17)</f>
        <v>121719</v>
      </c>
      <c r="J18" s="401">
        <v>0</v>
      </c>
      <c r="K18" s="401">
        <v>0</v>
      </c>
      <c r="L18" s="401">
        <v>0</v>
      </c>
      <c r="M18" s="401">
        <v>0</v>
      </c>
      <c r="N18" s="401">
        <v>0</v>
      </c>
      <c r="O18" s="401">
        <f t="shared" ref="O18" si="6">SUM(O16:O17)</f>
        <v>1400516.1900000002</v>
      </c>
      <c r="T18" s="41"/>
    </row>
    <row r="19" spans="1:20" ht="3" customHeight="1">
      <c r="A19" s="9"/>
      <c r="B19" s="399"/>
      <c r="C19" s="232"/>
      <c r="D19" s="232"/>
      <c r="E19" s="232"/>
      <c r="F19" s="232"/>
      <c r="G19" s="232"/>
      <c r="H19" s="232"/>
      <c r="I19" s="232"/>
      <c r="J19" s="232"/>
      <c r="K19" s="232"/>
      <c r="L19" s="232"/>
      <c r="M19" s="232">
        <v>0</v>
      </c>
      <c r="N19" s="280"/>
      <c r="O19" s="232"/>
      <c r="T19" s="9"/>
    </row>
    <row r="20" spans="1:20" ht="12.75">
      <c r="A20" s="9"/>
      <c r="B20" s="402" t="s">
        <v>182</v>
      </c>
      <c r="C20" s="232"/>
      <c r="D20" s="232"/>
      <c r="E20" s="232"/>
      <c r="F20" s="232"/>
      <c r="G20" s="232"/>
      <c r="H20" s="232"/>
      <c r="I20" s="232"/>
      <c r="J20" s="232"/>
      <c r="K20" s="232"/>
      <c r="L20" s="232"/>
      <c r="M20" s="232"/>
      <c r="N20" s="280"/>
      <c r="O20" s="232"/>
      <c r="T20" s="9"/>
    </row>
    <row r="21" spans="1:20" ht="12.75">
      <c r="A21" s="85"/>
      <c r="B21" s="399" t="s">
        <v>183</v>
      </c>
      <c r="C21" s="232">
        <v>0</v>
      </c>
      <c r="D21" s="232">
        <v>0</v>
      </c>
      <c r="E21" s="232">
        <v>0</v>
      </c>
      <c r="F21" s="232">
        <v>0</v>
      </c>
      <c r="G21" s="232">
        <v>0</v>
      </c>
      <c r="H21" s="232">
        <v>0</v>
      </c>
      <c r="I21" s="232">
        <v>0</v>
      </c>
      <c r="J21" s="232"/>
      <c r="K21" s="232"/>
      <c r="L21" s="232"/>
      <c r="M21" s="232"/>
      <c r="N21" s="280"/>
      <c r="O21" s="232">
        <f t="shared" ref="O21:O22" si="7">SUM(C21:N21)</f>
        <v>0</v>
      </c>
      <c r="T21" s="9"/>
    </row>
    <row r="22" spans="1:20" ht="12.75">
      <c r="A22" s="85"/>
      <c r="B22" s="399" t="s">
        <v>184</v>
      </c>
      <c r="C22" s="232">
        <v>0</v>
      </c>
      <c r="D22" s="232">
        <v>0</v>
      </c>
      <c r="E22" s="232">
        <v>0</v>
      </c>
      <c r="F22" s="232">
        <v>0</v>
      </c>
      <c r="G22" s="280">
        <v>1141.98</v>
      </c>
      <c r="H22" s="280">
        <v>690.83</v>
      </c>
      <c r="I22" s="280">
        <v>-1606.77</v>
      </c>
      <c r="J22" s="232"/>
      <c r="K22" s="232"/>
      <c r="L22" s="232"/>
      <c r="M22" s="232"/>
      <c r="N22" s="280"/>
      <c r="O22" s="232">
        <f t="shared" si="7"/>
        <v>226.03999999999996</v>
      </c>
      <c r="T22" s="9"/>
    </row>
    <row r="23" spans="1:20" s="12" customFormat="1" ht="12.75">
      <c r="A23" s="41"/>
      <c r="B23" s="548" t="s">
        <v>159</v>
      </c>
      <c r="C23" s="401">
        <f t="shared" ref="C23:H23" si="8">SUM(C21:C22)</f>
        <v>0</v>
      </c>
      <c r="D23" s="401">
        <f t="shared" si="8"/>
        <v>0</v>
      </c>
      <c r="E23" s="401">
        <f t="shared" si="8"/>
        <v>0</v>
      </c>
      <c r="F23" s="401">
        <f t="shared" si="8"/>
        <v>0</v>
      </c>
      <c r="G23" s="401">
        <f t="shared" si="8"/>
        <v>1141.98</v>
      </c>
      <c r="H23" s="401">
        <f t="shared" si="8"/>
        <v>690.83</v>
      </c>
      <c r="I23" s="401">
        <v>0</v>
      </c>
      <c r="J23" s="401">
        <v>0</v>
      </c>
      <c r="K23" s="401">
        <v>0</v>
      </c>
      <c r="L23" s="401">
        <v>0</v>
      </c>
      <c r="M23" s="401">
        <v>0</v>
      </c>
      <c r="N23" s="401">
        <v>0</v>
      </c>
      <c r="O23" s="401">
        <f t="shared" ref="O23" si="9">SUM(O21:O22)</f>
        <v>226.03999999999996</v>
      </c>
      <c r="T23" s="41"/>
    </row>
    <row r="24" spans="1:20" ht="3" customHeight="1">
      <c r="A24" s="9"/>
      <c r="B24" s="399"/>
      <c r="C24" s="232"/>
      <c r="D24" s="232"/>
      <c r="E24" s="232"/>
      <c r="F24" s="232"/>
      <c r="G24" s="232">
        <v>0</v>
      </c>
      <c r="H24" s="232"/>
      <c r="I24" s="232"/>
      <c r="J24" s="232"/>
      <c r="K24" s="232"/>
      <c r="L24" s="232"/>
      <c r="M24" s="232"/>
      <c r="N24" s="280"/>
      <c r="O24" s="232"/>
      <c r="T24" s="9"/>
    </row>
    <row r="25" spans="1:20" ht="12.75" customHeight="1">
      <c r="A25" s="9"/>
      <c r="B25" s="370" t="s">
        <v>185</v>
      </c>
      <c r="C25" s="232"/>
      <c r="D25" s="232"/>
      <c r="E25" s="232"/>
      <c r="F25" s="232"/>
      <c r="G25" s="232"/>
      <c r="H25" s="232"/>
      <c r="I25" s="232"/>
      <c r="J25" s="232"/>
      <c r="K25" s="232"/>
      <c r="L25" s="232"/>
      <c r="M25" s="232"/>
      <c r="N25" s="280"/>
      <c r="O25" s="232"/>
      <c r="T25" s="9"/>
    </row>
    <row r="26" spans="1:20" ht="12.75">
      <c r="A26" s="85" t="s">
        <v>161</v>
      </c>
      <c r="B26" s="399" t="s">
        <v>186</v>
      </c>
      <c r="C26" s="232">
        <v>254622.75</v>
      </c>
      <c r="D26" s="232">
        <v>102281.29</v>
      </c>
      <c r="E26" s="232">
        <v>155440.73000000001</v>
      </c>
      <c r="F26" s="232">
        <v>17381.46000000005</v>
      </c>
      <c r="G26" s="221">
        <v>52745</v>
      </c>
      <c r="H26" s="232">
        <v>165561.98000000001</v>
      </c>
      <c r="I26" s="221">
        <v>800</v>
      </c>
      <c r="J26" s="232"/>
      <c r="K26" s="232"/>
      <c r="L26" s="232"/>
      <c r="M26" s="232"/>
      <c r="N26" s="280"/>
      <c r="O26" s="232">
        <f>SUM(C26:N26)</f>
        <v>748833.21000000008</v>
      </c>
      <c r="T26" s="9"/>
    </row>
    <row r="27" spans="1:20" ht="12.75">
      <c r="A27" s="85"/>
      <c r="B27" s="399" t="s">
        <v>187</v>
      </c>
      <c r="C27" s="232">
        <v>0</v>
      </c>
      <c r="D27" s="232">
        <v>0</v>
      </c>
      <c r="E27" s="232">
        <v>0</v>
      </c>
      <c r="F27" s="232">
        <v>0</v>
      </c>
      <c r="G27" s="221">
        <v>0</v>
      </c>
      <c r="H27" s="232">
        <v>0</v>
      </c>
      <c r="I27" s="232">
        <v>0</v>
      </c>
      <c r="J27" s="232"/>
      <c r="K27" s="232"/>
      <c r="L27" s="232"/>
      <c r="M27" s="232"/>
      <c r="N27" s="280"/>
      <c r="O27" s="87">
        <f>SUM(C27:N27)</f>
        <v>0</v>
      </c>
      <c r="T27" s="9"/>
    </row>
    <row r="28" spans="1:20" s="12" customFormat="1" ht="21" customHeight="1">
      <c r="A28" s="41"/>
      <c r="B28" s="548" t="s">
        <v>164</v>
      </c>
      <c r="C28" s="401">
        <f t="shared" ref="C28:H28" si="10">SUM(C26:C27)</f>
        <v>254622.75</v>
      </c>
      <c r="D28" s="401">
        <f t="shared" si="10"/>
        <v>102281.29</v>
      </c>
      <c r="E28" s="401">
        <f t="shared" si="10"/>
        <v>155440.73000000001</v>
      </c>
      <c r="F28" s="401">
        <f t="shared" si="10"/>
        <v>17381.46000000005</v>
      </c>
      <c r="G28" s="401">
        <f t="shared" si="10"/>
        <v>52745</v>
      </c>
      <c r="H28" s="401">
        <f t="shared" si="10"/>
        <v>165561.98000000001</v>
      </c>
      <c r="I28" s="401">
        <f>SUM(I26:I27)</f>
        <v>800</v>
      </c>
      <c r="J28" s="401">
        <v>0</v>
      </c>
      <c r="K28" s="401">
        <v>0</v>
      </c>
      <c r="L28" s="401">
        <v>0</v>
      </c>
      <c r="M28" s="401">
        <v>0</v>
      </c>
      <c r="N28" s="401">
        <v>0</v>
      </c>
      <c r="O28" s="401">
        <f t="shared" ref="O28" si="11">SUM(O26:O27)</f>
        <v>748833.21000000008</v>
      </c>
      <c r="T28" s="41"/>
    </row>
    <row r="29" spans="1:20" ht="3" customHeight="1">
      <c r="A29" s="9"/>
      <c r="B29" s="399"/>
      <c r="C29" s="232"/>
      <c r="D29" s="232"/>
      <c r="E29" s="232"/>
      <c r="F29" s="232"/>
      <c r="G29" s="232"/>
      <c r="H29" s="232"/>
      <c r="I29" s="232"/>
      <c r="J29" s="232"/>
      <c r="K29" s="232"/>
      <c r="L29" s="232"/>
      <c r="M29" s="232"/>
      <c r="N29" s="280"/>
      <c r="O29" s="232"/>
      <c r="T29" s="9"/>
    </row>
    <row r="30" spans="1:20" ht="12.75" customHeight="1">
      <c r="A30" s="9"/>
      <c r="B30" s="393" t="s">
        <v>188</v>
      </c>
      <c r="C30" s="232"/>
      <c r="D30" s="232"/>
      <c r="E30" s="232"/>
      <c r="F30" s="232"/>
      <c r="G30" s="232"/>
      <c r="H30" s="232"/>
      <c r="I30" s="232"/>
      <c r="J30" s="232"/>
      <c r="K30" s="232"/>
      <c r="L30" s="232"/>
      <c r="M30" s="232"/>
      <c r="N30" s="280"/>
      <c r="O30" s="232"/>
      <c r="T30" s="9"/>
    </row>
    <row r="31" spans="1:20" s="82" customFormat="1" ht="12.75">
      <c r="A31" s="81" t="s">
        <v>166</v>
      </c>
      <c r="B31" s="399" t="s">
        <v>189</v>
      </c>
      <c r="C31" s="232">
        <v>46855.65</v>
      </c>
      <c r="D31" s="232">
        <v>7138.46</v>
      </c>
      <c r="E31" s="232">
        <v>7141</v>
      </c>
      <c r="F31" s="232">
        <v>6901.96</v>
      </c>
      <c r="G31" s="221">
        <v>5236</v>
      </c>
      <c r="H31" s="232">
        <v>6091.21</v>
      </c>
      <c r="I31" s="221">
        <v>8944</v>
      </c>
      <c r="J31" s="232"/>
      <c r="K31" s="232"/>
      <c r="L31" s="232"/>
      <c r="M31" s="232"/>
      <c r="N31" s="280"/>
      <c r="O31" s="232">
        <f>SUM(C31:N31)</f>
        <v>88308.280000000013</v>
      </c>
      <c r="T31" s="81"/>
    </row>
    <row r="32" spans="1:20" ht="13.5">
      <c r="A32" s="9"/>
      <c r="B32" s="399" t="s">
        <v>190</v>
      </c>
      <c r="C32" s="232">
        <v>414.4799999999999</v>
      </c>
      <c r="D32" s="232">
        <v>2182.9000000000005</v>
      </c>
      <c r="E32" s="232">
        <v>8289.52</v>
      </c>
      <c r="F32" s="232">
        <v>30124.959999999999</v>
      </c>
      <c r="G32" s="280">
        <v>-15952</v>
      </c>
      <c r="H32" s="232">
        <v>6435.92</v>
      </c>
      <c r="I32" s="221">
        <v>3914</v>
      </c>
      <c r="J32" s="232"/>
      <c r="K32" s="232"/>
      <c r="L32" s="232"/>
      <c r="M32" s="232"/>
      <c r="N32" s="280"/>
      <c r="O32" s="232">
        <f>SUM(C32:N32)</f>
        <v>35409.78</v>
      </c>
      <c r="T32" s="9"/>
    </row>
    <row r="33" spans="1:20" ht="12.75">
      <c r="A33" s="9" t="s">
        <v>191</v>
      </c>
      <c r="B33" s="399" t="s">
        <v>163</v>
      </c>
      <c r="C33" s="232">
        <v>22593.58</v>
      </c>
      <c r="D33" s="232">
        <v>11700.119999999999</v>
      </c>
      <c r="E33" s="232">
        <v>9208.57</v>
      </c>
      <c r="F33" s="232">
        <v>13115</v>
      </c>
      <c r="G33" s="221">
        <v>6749</v>
      </c>
      <c r="H33" s="232">
        <v>7329.7</v>
      </c>
      <c r="I33" s="221">
        <v>9312</v>
      </c>
      <c r="J33" s="232"/>
      <c r="K33" s="232"/>
      <c r="L33" s="232"/>
      <c r="M33" s="232"/>
      <c r="N33" s="280"/>
      <c r="O33" s="232">
        <f>SUM(C33:N33)</f>
        <v>80007.97</v>
      </c>
      <c r="T33" s="9"/>
    </row>
    <row r="34" spans="1:20" s="12" customFormat="1" ht="12.75">
      <c r="A34" s="41"/>
      <c r="B34" s="548" t="s">
        <v>171</v>
      </c>
      <c r="C34" s="401">
        <f t="shared" ref="C34:D34" si="12">SUM(C31:C33)</f>
        <v>69863.710000000006</v>
      </c>
      <c r="D34" s="401">
        <f t="shared" si="12"/>
        <v>21021.48</v>
      </c>
      <c r="E34" s="401">
        <f t="shared" ref="E34:F34" si="13">SUM(E31:E33)</f>
        <v>24639.09</v>
      </c>
      <c r="F34" s="401">
        <f t="shared" si="13"/>
        <v>50141.919999999998</v>
      </c>
      <c r="G34" s="401">
        <f>SUM(G31:G33)</f>
        <v>-3967</v>
      </c>
      <c r="H34" s="401">
        <f>SUM(H31:H33)</f>
        <v>19856.830000000002</v>
      </c>
      <c r="I34" s="401">
        <f>SUM(I31:I33)</f>
        <v>22170</v>
      </c>
      <c r="J34" s="401">
        <v>0</v>
      </c>
      <c r="K34" s="401">
        <v>0</v>
      </c>
      <c r="L34" s="401">
        <v>0</v>
      </c>
      <c r="M34" s="401">
        <v>0</v>
      </c>
      <c r="N34" s="401">
        <v>0</v>
      </c>
      <c r="O34" s="401">
        <f t="shared" ref="O34" si="14">SUM(O31:O33)</f>
        <v>203726.03000000003</v>
      </c>
      <c r="T34" s="41"/>
    </row>
    <row r="35" spans="1:20" ht="12" customHeight="1">
      <c r="A35" s="9"/>
      <c r="B35" s="399"/>
      <c r="C35" s="234"/>
      <c r="D35" s="234"/>
      <c r="E35" s="234"/>
      <c r="F35" s="234"/>
      <c r="G35" s="234"/>
      <c r="H35" s="234"/>
      <c r="I35" s="234"/>
      <c r="J35" s="234"/>
      <c r="K35" s="234"/>
      <c r="L35" s="234"/>
      <c r="M35" s="234"/>
      <c r="N35" s="285"/>
      <c r="O35" s="232"/>
      <c r="T35" s="9"/>
    </row>
    <row r="36" spans="1:20" ht="12" customHeight="1">
      <c r="A36" s="9"/>
      <c r="B36" s="393" t="s">
        <v>192</v>
      </c>
      <c r="C36" s="232"/>
      <c r="D36" s="232"/>
      <c r="E36" s="232"/>
      <c r="F36" s="232"/>
      <c r="G36" s="232"/>
      <c r="H36" s="232"/>
      <c r="I36" s="232"/>
      <c r="J36" s="232"/>
      <c r="K36" s="232"/>
      <c r="L36" s="232"/>
      <c r="M36" s="232"/>
      <c r="N36" s="286"/>
      <c r="O36" s="232"/>
      <c r="T36" s="9"/>
    </row>
    <row r="37" spans="1:20" ht="12.75">
      <c r="A37" s="9" t="s">
        <v>193</v>
      </c>
      <c r="B37" s="399" t="s">
        <v>194</v>
      </c>
      <c r="C37" s="232">
        <v>0</v>
      </c>
      <c r="D37" s="232">
        <v>0</v>
      </c>
      <c r="E37" s="232">
        <v>0</v>
      </c>
      <c r="F37" s="232">
        <v>0</v>
      </c>
      <c r="G37" s="232">
        <v>0</v>
      </c>
      <c r="H37" s="232">
        <v>0</v>
      </c>
      <c r="I37" s="232">
        <v>0</v>
      </c>
      <c r="J37" s="232"/>
      <c r="K37" s="232"/>
      <c r="L37" s="232"/>
      <c r="M37" s="232"/>
      <c r="N37" s="280"/>
      <c r="O37" s="232">
        <f>SUM(C37:N37)</f>
        <v>0</v>
      </c>
      <c r="T37" s="9"/>
    </row>
    <row r="38" spans="1:20" s="82" customFormat="1" ht="13.5">
      <c r="A38" s="81" t="s">
        <v>195</v>
      </c>
      <c r="B38" s="399" t="s">
        <v>196</v>
      </c>
      <c r="C38" s="232">
        <v>0</v>
      </c>
      <c r="D38" s="232">
        <v>0</v>
      </c>
      <c r="E38" s="232">
        <v>0</v>
      </c>
      <c r="F38" s="232">
        <v>0</v>
      </c>
      <c r="G38" s="232">
        <v>0</v>
      </c>
      <c r="H38" s="232">
        <v>0</v>
      </c>
      <c r="I38" s="232">
        <v>0</v>
      </c>
      <c r="J38" s="232"/>
      <c r="K38" s="232"/>
      <c r="L38" s="232"/>
      <c r="M38" s="232"/>
      <c r="N38" s="280"/>
      <c r="O38" s="232">
        <f>SUM(C38:N38)</f>
        <v>0</v>
      </c>
      <c r="T38" s="81"/>
    </row>
    <row r="39" spans="1:20" ht="12.75">
      <c r="A39" s="9"/>
      <c r="B39" s="399" t="s">
        <v>197</v>
      </c>
      <c r="C39" s="232">
        <v>0</v>
      </c>
      <c r="D39" s="232">
        <v>0</v>
      </c>
      <c r="E39" s="232">
        <v>0</v>
      </c>
      <c r="F39" s="232">
        <v>0</v>
      </c>
      <c r="G39" s="232">
        <v>0</v>
      </c>
      <c r="H39" s="232">
        <v>0</v>
      </c>
      <c r="I39" s="232">
        <v>0</v>
      </c>
      <c r="J39" s="232"/>
      <c r="K39" s="232"/>
      <c r="L39" s="232"/>
      <c r="M39" s="232"/>
      <c r="N39" s="280"/>
      <c r="O39" s="232">
        <f>SUM(C39:N39)</f>
        <v>0</v>
      </c>
      <c r="T39" s="9"/>
    </row>
    <row r="40" spans="1:20" ht="12.75">
      <c r="A40" s="9"/>
      <c r="B40" s="399" t="s">
        <v>168</v>
      </c>
      <c r="C40" s="232">
        <v>0</v>
      </c>
      <c r="D40" s="232">
        <v>0</v>
      </c>
      <c r="E40" s="232">
        <v>0</v>
      </c>
      <c r="F40" s="232">
        <v>0</v>
      </c>
      <c r="G40" s="232">
        <v>0</v>
      </c>
      <c r="H40" s="232">
        <v>0</v>
      </c>
      <c r="I40" s="232">
        <v>0</v>
      </c>
      <c r="J40" s="232"/>
      <c r="K40" s="232"/>
      <c r="L40" s="232"/>
      <c r="M40" s="232"/>
      <c r="N40" s="280"/>
      <c r="O40" s="232">
        <f>SUM(C40:N40)</f>
        <v>0</v>
      </c>
      <c r="T40" s="9"/>
    </row>
    <row r="41" spans="1:20" s="12" customFormat="1" ht="12.75">
      <c r="A41" s="41"/>
      <c r="B41" s="548" t="s">
        <v>198</v>
      </c>
      <c r="C41" s="401">
        <f t="shared" ref="C41:D41" si="15">SUM(C37:C40)</f>
        <v>0</v>
      </c>
      <c r="D41" s="401">
        <f t="shared" si="15"/>
        <v>0</v>
      </c>
      <c r="E41" s="401">
        <f t="shared" ref="E41:F41" si="16">SUM(E37:E40)</f>
        <v>0</v>
      </c>
      <c r="F41" s="401">
        <f t="shared" si="16"/>
        <v>0</v>
      </c>
      <c r="G41" s="401">
        <f>SUM(G37:G40)</f>
        <v>0</v>
      </c>
      <c r="H41" s="401">
        <v>0</v>
      </c>
      <c r="I41" s="401">
        <v>0</v>
      </c>
      <c r="J41" s="401">
        <v>0</v>
      </c>
      <c r="K41" s="401">
        <v>0</v>
      </c>
      <c r="L41" s="401">
        <v>0</v>
      </c>
      <c r="M41" s="401">
        <v>0</v>
      </c>
      <c r="N41" s="401">
        <v>0</v>
      </c>
      <c r="O41" s="401">
        <f t="shared" ref="O41" si="17">SUM(O37:O40)</f>
        <v>0</v>
      </c>
      <c r="T41" s="41"/>
    </row>
    <row r="42" spans="1:20" ht="14.25" customHeight="1">
      <c r="A42" s="9"/>
      <c r="B42" s="566"/>
      <c r="C42" s="232"/>
      <c r="D42" s="232"/>
      <c r="E42" s="232"/>
      <c r="F42" s="232"/>
      <c r="G42" s="232"/>
      <c r="H42" s="232"/>
      <c r="I42" s="232"/>
      <c r="J42" s="232"/>
      <c r="K42" s="232"/>
      <c r="L42" s="232"/>
      <c r="M42" s="232"/>
      <c r="N42" s="280"/>
      <c r="O42" s="232"/>
      <c r="T42" s="9"/>
    </row>
    <row r="43" spans="1:20" ht="26.25" customHeight="1">
      <c r="A43" s="9"/>
      <c r="B43" s="393" t="s">
        <v>199</v>
      </c>
      <c r="C43" s="232"/>
      <c r="D43" s="232"/>
      <c r="E43" s="232"/>
      <c r="F43" s="232"/>
      <c r="G43" s="232"/>
      <c r="H43" s="232"/>
      <c r="I43" s="232"/>
      <c r="J43" s="232"/>
      <c r="K43" s="232"/>
      <c r="L43" s="232"/>
      <c r="M43" s="232"/>
      <c r="N43" s="280"/>
      <c r="O43" s="232"/>
      <c r="T43" s="9"/>
    </row>
    <row r="44" spans="1:20" ht="12.75">
      <c r="A44" s="9" t="s">
        <v>200</v>
      </c>
      <c r="B44" s="399" t="s">
        <v>201</v>
      </c>
      <c r="C44" s="232">
        <v>0</v>
      </c>
      <c r="D44" s="232">
        <v>0</v>
      </c>
      <c r="E44" s="232">
        <v>0</v>
      </c>
      <c r="F44" s="232">
        <v>0</v>
      </c>
      <c r="G44" s="232">
        <v>0</v>
      </c>
      <c r="H44" s="232">
        <v>0</v>
      </c>
      <c r="I44" s="232">
        <v>0</v>
      </c>
      <c r="J44" s="232"/>
      <c r="K44" s="232"/>
      <c r="L44" s="232"/>
      <c r="M44" s="232"/>
      <c r="N44" s="280"/>
      <c r="O44" s="232">
        <f t="shared" ref="O44:O45" si="18">SUM(C44:N44)</f>
        <v>0</v>
      </c>
      <c r="T44" s="9"/>
    </row>
    <row r="45" spans="1:20" ht="12.75">
      <c r="A45" s="9" t="s">
        <v>202</v>
      </c>
      <c r="B45" s="399" t="s">
        <v>203</v>
      </c>
      <c r="C45" s="232">
        <v>0</v>
      </c>
      <c r="D45" s="232">
        <v>0</v>
      </c>
      <c r="E45" s="232">
        <v>0</v>
      </c>
      <c r="F45" s="232">
        <v>0</v>
      </c>
      <c r="G45" s="232">
        <v>0</v>
      </c>
      <c r="H45" s="232">
        <v>0</v>
      </c>
      <c r="I45" s="232">
        <v>0</v>
      </c>
      <c r="J45" s="232"/>
      <c r="K45" s="232"/>
      <c r="L45" s="232"/>
      <c r="M45" s="232"/>
      <c r="N45" s="280"/>
      <c r="O45" s="232">
        <f t="shared" si="18"/>
        <v>0</v>
      </c>
      <c r="T45" s="9"/>
    </row>
    <row r="46" spans="1:20" s="12" customFormat="1" ht="13.35" customHeight="1">
      <c r="B46" s="548" t="s">
        <v>204</v>
      </c>
      <c r="C46" s="401">
        <f>SUM(C44:C45)</f>
        <v>0</v>
      </c>
      <c r="D46" s="401">
        <f>SUM(D44:D45)</f>
        <v>0</v>
      </c>
      <c r="E46" s="401">
        <f>SUM(E44:E45)</f>
        <v>0</v>
      </c>
      <c r="F46" s="401">
        <f>SUM(F44:F45)</f>
        <v>0</v>
      </c>
      <c r="G46" s="401">
        <v>0</v>
      </c>
      <c r="H46" s="401">
        <v>0</v>
      </c>
      <c r="I46" s="401">
        <v>0</v>
      </c>
      <c r="J46" s="401">
        <v>0</v>
      </c>
      <c r="K46" s="401">
        <v>0</v>
      </c>
      <c r="L46" s="401">
        <v>0</v>
      </c>
      <c r="M46" s="401">
        <v>0</v>
      </c>
      <c r="N46" s="401">
        <v>0</v>
      </c>
      <c r="O46" s="401">
        <f t="shared" ref="O46" si="19">SUM(O44:O45)</f>
        <v>0</v>
      </c>
    </row>
    <row r="47" spans="1:20" ht="3" customHeight="1">
      <c r="A47" s="9"/>
      <c r="B47" s="399"/>
      <c r="C47" s="232"/>
      <c r="D47" s="232"/>
      <c r="E47" s="232"/>
      <c r="F47" s="232"/>
      <c r="G47" s="232"/>
      <c r="H47" s="232"/>
      <c r="I47" s="232"/>
      <c r="J47" s="232"/>
      <c r="K47" s="232"/>
      <c r="L47" s="232"/>
      <c r="M47" s="232"/>
      <c r="N47" s="285"/>
      <c r="O47" s="232"/>
      <c r="T47" s="9"/>
    </row>
    <row r="48" spans="1:20" ht="11.25" customHeight="1">
      <c r="A48" s="9"/>
      <c r="B48" s="393" t="s">
        <v>205</v>
      </c>
      <c r="C48" s="232"/>
      <c r="D48" s="232"/>
      <c r="E48" s="232"/>
      <c r="F48" s="232"/>
      <c r="G48" s="232"/>
      <c r="H48" s="232"/>
      <c r="I48" s="280"/>
      <c r="J48" s="232"/>
      <c r="K48" s="232"/>
      <c r="L48" s="232"/>
      <c r="M48" s="232"/>
      <c r="N48" s="286"/>
      <c r="O48" s="232"/>
      <c r="T48" s="9"/>
    </row>
    <row r="49" spans="1:20" ht="11.25" customHeight="1">
      <c r="A49" s="9"/>
      <c r="B49" s="399" t="s">
        <v>206</v>
      </c>
      <c r="C49" s="232">
        <v>0</v>
      </c>
      <c r="D49" s="232">
        <v>0</v>
      </c>
      <c r="E49" s="232">
        <v>0</v>
      </c>
      <c r="F49" s="232">
        <v>0</v>
      </c>
      <c r="G49" s="232">
        <v>0</v>
      </c>
      <c r="H49" s="280">
        <v>0</v>
      </c>
      <c r="I49" s="280">
        <v>0</v>
      </c>
      <c r="J49" s="232"/>
      <c r="K49" s="232"/>
      <c r="L49" s="232"/>
      <c r="M49" s="232"/>
      <c r="N49" s="280"/>
      <c r="O49" s="232">
        <f t="shared" ref="O49:O52" si="20">SUM(C49:N49)</f>
        <v>0</v>
      </c>
      <c r="T49" s="9"/>
    </row>
    <row r="50" spans="1:20" ht="11.25" customHeight="1">
      <c r="A50" s="9"/>
      <c r="B50" s="399" t="s">
        <v>207</v>
      </c>
      <c r="C50" s="232">
        <v>500.32</v>
      </c>
      <c r="D50" s="232">
        <v>-42.48</v>
      </c>
      <c r="E50" s="232">
        <v>2067.6799999999998</v>
      </c>
      <c r="F50" s="232">
        <v>1161.3</v>
      </c>
      <c r="G50" s="280">
        <v>852</v>
      </c>
      <c r="H50" s="280">
        <v>1050.6400000000001</v>
      </c>
      <c r="I50" s="280">
        <v>1602.34</v>
      </c>
      <c r="J50" s="232"/>
      <c r="K50" s="232"/>
      <c r="L50" s="232"/>
      <c r="M50" s="232"/>
      <c r="N50" s="280"/>
      <c r="O50" s="232">
        <f>SUM(C50:N50)</f>
        <v>7191.8</v>
      </c>
      <c r="T50" s="9"/>
    </row>
    <row r="51" spans="1:20" ht="11.25" customHeight="1">
      <c r="A51" s="9"/>
      <c r="B51" s="399" t="s">
        <v>208</v>
      </c>
      <c r="C51" s="232">
        <v>0</v>
      </c>
      <c r="D51" s="232">
        <v>0</v>
      </c>
      <c r="E51" s="232">
        <v>0</v>
      </c>
      <c r="F51" s="232">
        <v>0</v>
      </c>
      <c r="G51" s="280">
        <v>0</v>
      </c>
      <c r="H51" s="232">
        <v>0</v>
      </c>
      <c r="I51" s="280">
        <v>0</v>
      </c>
      <c r="J51" s="232"/>
      <c r="K51" s="232"/>
      <c r="L51" s="232"/>
      <c r="M51" s="232"/>
      <c r="N51" s="280"/>
      <c r="O51" s="232">
        <f>SUM(C51:N51)</f>
        <v>0</v>
      </c>
      <c r="T51" s="9"/>
    </row>
    <row r="52" spans="1:20" ht="12.75">
      <c r="A52" s="85"/>
      <c r="B52" s="488" t="s">
        <v>145</v>
      </c>
      <c r="C52" s="232">
        <v>83755.14</v>
      </c>
      <c r="D52" s="232">
        <v>-8231.7200000000012</v>
      </c>
      <c r="E52" s="232">
        <v>-64705.279999999999</v>
      </c>
      <c r="F52" s="232">
        <v>4929.4400000000005</v>
      </c>
      <c r="G52" s="280">
        <v>-771</v>
      </c>
      <c r="H52" s="232">
        <v>3515.08</v>
      </c>
      <c r="I52" s="280">
        <v>1739</v>
      </c>
      <c r="J52" s="232"/>
      <c r="K52" s="232"/>
      <c r="L52" s="232"/>
      <c r="M52" s="232"/>
      <c r="N52" s="280"/>
      <c r="O52" s="232">
        <f t="shared" si="20"/>
        <v>20230.66</v>
      </c>
      <c r="T52" s="9"/>
    </row>
    <row r="53" spans="1:20" ht="12.75">
      <c r="A53" s="9" t="s">
        <v>209</v>
      </c>
      <c r="B53" s="399" t="s">
        <v>210</v>
      </c>
      <c r="C53" s="232">
        <v>-878.92000000000007</v>
      </c>
      <c r="D53" s="232">
        <v>4385.05</v>
      </c>
      <c r="E53" s="232">
        <v>1333.15</v>
      </c>
      <c r="F53" s="232">
        <v>3246.49</v>
      </c>
      <c r="G53" s="221">
        <v>1529</v>
      </c>
      <c r="H53" s="280">
        <v>1147.95</v>
      </c>
      <c r="I53" s="280">
        <v>-1082</v>
      </c>
      <c r="J53" s="232"/>
      <c r="K53" s="232"/>
      <c r="L53" s="232"/>
      <c r="M53" s="232"/>
      <c r="N53" s="280"/>
      <c r="O53" s="232">
        <f>SUM(C53:N53)</f>
        <v>9680.7200000000012</v>
      </c>
      <c r="T53" s="9"/>
    </row>
    <row r="54" spans="1:20" s="12" customFormat="1" ht="12.75">
      <c r="A54" s="41"/>
      <c r="B54" s="548" t="s">
        <v>211</v>
      </c>
      <c r="C54" s="401">
        <f t="shared" ref="C54" si="21">SUM(C49:C53)</f>
        <v>83376.540000000008</v>
      </c>
      <c r="D54" s="401">
        <f t="shared" ref="D54:I54" si="22">SUM(D49:D53)</f>
        <v>-3889.1500000000005</v>
      </c>
      <c r="E54" s="401">
        <f t="shared" si="22"/>
        <v>-61304.45</v>
      </c>
      <c r="F54" s="401">
        <f t="shared" si="22"/>
        <v>9337.23</v>
      </c>
      <c r="G54" s="401">
        <f t="shared" si="22"/>
        <v>1610</v>
      </c>
      <c r="H54" s="401">
        <f t="shared" si="22"/>
        <v>5713.67</v>
      </c>
      <c r="I54" s="401">
        <f t="shared" si="22"/>
        <v>2259.34</v>
      </c>
      <c r="J54" s="401">
        <f t="shared" ref="J54:O54" si="23">SUM(J49:J53)</f>
        <v>0</v>
      </c>
      <c r="K54" s="401">
        <f t="shared" si="23"/>
        <v>0</v>
      </c>
      <c r="L54" s="401">
        <f t="shared" si="23"/>
        <v>0</v>
      </c>
      <c r="M54" s="401">
        <f t="shared" si="23"/>
        <v>0</v>
      </c>
      <c r="N54" s="401">
        <f t="shared" si="23"/>
        <v>0</v>
      </c>
      <c r="O54" s="401">
        <f t="shared" si="23"/>
        <v>37103.18</v>
      </c>
      <c r="T54" s="41"/>
    </row>
    <row r="55" spans="1:20" ht="7.5" customHeight="1" thickBot="1">
      <c r="B55" s="370"/>
      <c r="C55" s="403"/>
      <c r="D55" s="403"/>
      <c r="E55" s="403"/>
      <c r="F55" s="403"/>
      <c r="G55" s="403"/>
      <c r="H55" s="403"/>
      <c r="I55" s="403"/>
      <c r="J55" s="403"/>
      <c r="K55" s="403"/>
      <c r="L55" s="403"/>
      <c r="M55" s="404"/>
      <c r="N55" s="280"/>
      <c r="O55" s="405"/>
    </row>
    <row r="56" spans="1:20" s="12" customFormat="1" ht="15" customHeight="1">
      <c r="B56" s="168" t="s">
        <v>172</v>
      </c>
      <c r="C56" s="169">
        <f t="shared" ref="C56:O56" si="24">C7+C11+C14+C18+C28+C34+C41+C46+C54+C23</f>
        <v>626119.18000000005</v>
      </c>
      <c r="D56" s="169">
        <f t="shared" si="24"/>
        <v>498190.64</v>
      </c>
      <c r="E56" s="169">
        <f t="shared" si="24"/>
        <v>242005.40000000002</v>
      </c>
      <c r="F56" s="169">
        <f t="shared" si="24"/>
        <v>356959.70000000013</v>
      </c>
      <c r="G56" s="169">
        <f t="shared" si="24"/>
        <v>319039.39999999997</v>
      </c>
      <c r="H56" s="169">
        <f t="shared" si="24"/>
        <v>282864.72000000003</v>
      </c>
      <c r="I56" s="169">
        <f t="shared" si="24"/>
        <v>161799.34</v>
      </c>
      <c r="J56" s="169">
        <f t="shared" si="24"/>
        <v>0</v>
      </c>
      <c r="K56" s="169">
        <f t="shared" si="24"/>
        <v>0</v>
      </c>
      <c r="L56" s="169">
        <f t="shared" si="24"/>
        <v>0</v>
      </c>
      <c r="M56" s="169">
        <f t="shared" si="24"/>
        <v>0</v>
      </c>
      <c r="N56" s="169">
        <f t="shared" si="24"/>
        <v>0</v>
      </c>
      <c r="O56" s="169">
        <f t="shared" si="24"/>
        <v>2485371.6100000008</v>
      </c>
    </row>
    <row r="57" spans="1:20" ht="8.25" hidden="1" customHeight="1" thickBot="1">
      <c r="B57" s="8"/>
      <c r="E57" s="79"/>
      <c r="F57" s="79"/>
      <c r="G57" s="79"/>
      <c r="H57" s="79"/>
      <c r="I57" s="79"/>
      <c r="J57" s="79"/>
      <c r="K57" s="79"/>
      <c r="L57" s="79"/>
      <c r="M57" s="79"/>
      <c r="N57" s="283"/>
      <c r="O57" s="79"/>
    </row>
    <row r="58" spans="1:20" ht="24.75" hidden="1" thickBot="1">
      <c r="B58" s="46" t="s">
        <v>212</v>
      </c>
      <c r="C58" s="83">
        <v>0</v>
      </c>
      <c r="E58" s="79"/>
      <c r="F58" s="79"/>
      <c r="G58" s="79"/>
      <c r="H58" s="79"/>
      <c r="I58" s="79"/>
      <c r="N58" s="283"/>
      <c r="O58" s="79"/>
    </row>
    <row r="59" spans="1:20" ht="6.6" customHeight="1">
      <c r="B59" s="39"/>
      <c r="E59" s="79"/>
      <c r="F59" s="79"/>
      <c r="G59" s="79"/>
      <c r="H59" s="79"/>
      <c r="I59" s="79"/>
      <c r="J59" s="79"/>
      <c r="K59" s="79"/>
      <c r="L59" s="79"/>
      <c r="M59" s="79"/>
      <c r="N59" s="283"/>
      <c r="O59" s="79"/>
    </row>
    <row r="60" spans="1:20" s="47" customFormat="1" ht="18" customHeight="1">
      <c r="B60" s="638" t="s">
        <v>213</v>
      </c>
      <c r="C60" s="638"/>
      <c r="D60" s="638"/>
      <c r="E60" s="638"/>
      <c r="F60" s="638"/>
      <c r="G60" s="638"/>
      <c r="H60" s="638"/>
      <c r="I60" s="638"/>
      <c r="J60" s="638"/>
      <c r="K60" s="638"/>
      <c r="L60" s="638"/>
      <c r="M60" s="638"/>
      <c r="N60" s="638"/>
      <c r="O60" s="638"/>
    </row>
    <row r="61" spans="1:20" ht="12.75">
      <c r="B61" s="602" t="s">
        <v>214</v>
      </c>
      <c r="C61" s="640"/>
      <c r="D61" s="640"/>
      <c r="E61" s="640"/>
      <c r="F61" s="640"/>
      <c r="G61" s="640"/>
      <c r="H61" s="640"/>
      <c r="I61" s="640"/>
      <c r="J61" s="640"/>
      <c r="K61" s="640"/>
      <c r="L61" s="640"/>
      <c r="M61" s="640"/>
      <c r="N61" s="640"/>
      <c r="O61" s="640"/>
      <c r="P61" s="640"/>
    </row>
    <row r="62" spans="1:20">
      <c r="N62" s="283"/>
    </row>
    <row r="63" spans="1:20">
      <c r="B63" s="639"/>
      <c r="C63" s="637"/>
      <c r="D63" s="637"/>
      <c r="E63" s="637"/>
      <c r="F63" s="637"/>
      <c r="G63" s="637"/>
      <c r="H63" s="637"/>
      <c r="I63" s="637"/>
      <c r="J63" s="637"/>
      <c r="K63" s="637"/>
      <c r="L63" s="637"/>
      <c r="M63" s="637"/>
      <c r="N63" s="637"/>
      <c r="O63" s="637"/>
    </row>
    <row r="64" spans="1:20">
      <c r="B64" s="637"/>
      <c r="C64" s="637"/>
      <c r="D64" s="637"/>
      <c r="E64" s="637"/>
      <c r="F64" s="637"/>
      <c r="G64" s="637"/>
      <c r="H64" s="637"/>
      <c r="I64" s="637"/>
      <c r="J64" s="637"/>
      <c r="K64" s="637"/>
      <c r="L64" s="637"/>
      <c r="M64" s="637"/>
      <c r="N64" s="637"/>
      <c r="O64" s="637"/>
    </row>
    <row r="65" spans="1:15" ht="7.5" customHeight="1">
      <c r="B65" s="637"/>
      <c r="C65" s="637"/>
      <c r="D65" s="637"/>
      <c r="E65" s="637"/>
      <c r="F65" s="637"/>
      <c r="G65" s="637"/>
      <c r="H65" s="637"/>
      <c r="I65" s="637"/>
      <c r="J65" s="637"/>
      <c r="K65" s="637"/>
      <c r="L65" s="637"/>
      <c r="M65" s="637"/>
      <c r="N65" s="637"/>
      <c r="O65" s="637"/>
    </row>
    <row r="66" spans="1:15" hidden="1">
      <c r="B66" s="637"/>
      <c r="C66" s="637"/>
      <c r="D66" s="637"/>
      <c r="E66" s="637"/>
      <c r="F66" s="637"/>
      <c r="G66" s="637"/>
      <c r="H66" s="637"/>
      <c r="I66" s="637"/>
      <c r="J66" s="637"/>
      <c r="K66" s="637"/>
      <c r="L66" s="637"/>
      <c r="M66" s="637"/>
      <c r="N66" s="637"/>
      <c r="O66" s="637"/>
    </row>
    <row r="67" spans="1:15">
      <c r="A67" s="637"/>
      <c r="B67" s="637"/>
      <c r="C67" s="637"/>
      <c r="D67" s="637"/>
      <c r="E67" s="637"/>
      <c r="F67" s="637"/>
      <c r="G67" s="637"/>
      <c r="H67" s="637"/>
      <c r="I67" s="637"/>
      <c r="J67" s="637"/>
      <c r="K67" s="637"/>
      <c r="L67" s="637"/>
      <c r="M67" s="637"/>
      <c r="N67" s="637"/>
    </row>
  </sheetData>
  <mergeCells count="7">
    <mergeCell ref="B64:O64"/>
    <mergeCell ref="B65:O65"/>
    <mergeCell ref="B66:O66"/>
    <mergeCell ref="A67:N67"/>
    <mergeCell ref="B60:O60"/>
    <mergeCell ref="B63:O63"/>
    <mergeCell ref="B61:P61"/>
  </mergeCells>
  <phoneticPr fontId="23" type="noConversion"/>
  <pageMargins left="0.7" right="0.7" top="0.93645833333333328" bottom="0.75" header="0.3" footer="0.3"/>
  <pageSetup scale="59" orientation="landscape" r:id="rId1"/>
  <headerFooter>
    <oddHeader>&amp;C&amp;"Arial,Bold"Table I-3b
Pacific Gas and Electric Company
Demand Response Programs and Activities
Carry-Over Expenditures and Funding
July 2024</oddHeader>
    <oddFooter>&amp;L&amp;F&amp;C&amp;"Calibri,Regular"&amp;11 8&amp;K000000 of 13_x000D_&amp;1#&amp;"Calibri"&amp;12&amp;K000000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1"/>
  <sheetViews>
    <sheetView tabSelected="1" view="pageLayout" topLeftCell="A16" zoomScale="85" zoomScaleNormal="100" zoomScalePageLayoutView="85" workbookViewId="0">
      <selection activeCell="A37" sqref="A37"/>
    </sheetView>
  </sheetViews>
  <sheetFormatPr defaultColWidth="0.42578125" defaultRowHeight="13.5"/>
  <cols>
    <col min="1" max="1" width="31.42578125" style="196" customWidth="1"/>
    <col min="2" max="2" width="9.5703125" style="197" customWidth="1"/>
    <col min="3" max="3" width="39.28515625" style="198" customWidth="1"/>
    <col min="4" max="4" width="8.28515625" style="199" customWidth="1"/>
    <col min="5" max="5" width="10.42578125" style="200" bestFit="1" customWidth="1"/>
    <col min="6" max="6" width="10.42578125" style="199" customWidth="1"/>
    <col min="7" max="7" width="16.7109375" style="199" bestFit="1" customWidth="1"/>
    <col min="8" max="8" width="11.5703125" style="201" customWidth="1"/>
    <col min="9" max="10" width="11" style="199" customWidth="1"/>
    <col min="11" max="11" width="11" style="202" customWidth="1"/>
    <col min="12" max="12" width="13.85546875" style="199" customWidth="1"/>
    <col min="13" max="20" width="3" style="187" customWidth="1"/>
    <col min="21" max="16384" width="0.42578125" style="187"/>
  </cols>
  <sheetData>
    <row r="1" spans="1:12" s="185" customFormat="1" ht="48">
      <c r="A1" s="442" t="s">
        <v>215</v>
      </c>
      <c r="B1" s="443" t="s">
        <v>216</v>
      </c>
      <c r="C1" s="444" t="s">
        <v>217</v>
      </c>
      <c r="D1" s="445" t="s">
        <v>218</v>
      </c>
      <c r="E1" s="443" t="s">
        <v>219</v>
      </c>
      <c r="F1" s="444" t="s">
        <v>220</v>
      </c>
      <c r="G1" s="446" t="s">
        <v>221</v>
      </c>
      <c r="H1" s="447" t="s">
        <v>222</v>
      </c>
      <c r="I1" s="448" t="s">
        <v>223</v>
      </c>
      <c r="J1" s="448" t="s">
        <v>224</v>
      </c>
      <c r="K1" s="449" t="s">
        <v>225</v>
      </c>
      <c r="L1" s="444" t="s">
        <v>226</v>
      </c>
    </row>
    <row r="2" spans="1:12" s="186" customFormat="1" ht="12.75">
      <c r="A2" s="569" t="s">
        <v>227</v>
      </c>
      <c r="B2" s="450"/>
      <c r="C2" s="450"/>
      <c r="D2" s="450"/>
      <c r="E2" s="450"/>
      <c r="F2" s="450"/>
      <c r="G2" s="321"/>
      <c r="H2" s="450"/>
      <c r="I2" s="450"/>
      <c r="J2" s="450"/>
      <c r="K2" s="450"/>
      <c r="L2" s="549"/>
    </row>
    <row r="3" spans="1:12" s="38" customFormat="1" ht="25.5">
      <c r="A3" s="451" t="s">
        <v>228</v>
      </c>
      <c r="B3" s="452" t="s">
        <v>229</v>
      </c>
      <c r="C3" s="317" t="s">
        <v>230</v>
      </c>
      <c r="D3" s="272">
        <v>1</v>
      </c>
      <c r="E3" s="453">
        <v>45326</v>
      </c>
      <c r="F3" s="318" t="s">
        <v>231</v>
      </c>
      <c r="G3" s="323" t="s">
        <v>232</v>
      </c>
      <c r="H3" s="550">
        <v>35</v>
      </c>
      <c r="I3" s="319">
        <v>0.75</v>
      </c>
      <c r="J3" s="320">
        <v>0.93263888888888891</v>
      </c>
      <c r="K3" s="272">
        <v>4.2300000000000004</v>
      </c>
      <c r="L3" s="454">
        <v>34.700000000000003</v>
      </c>
    </row>
    <row r="4" spans="1:12" s="38" customFormat="1" ht="38.25">
      <c r="A4" s="455" t="s">
        <v>233</v>
      </c>
      <c r="B4" s="456"/>
      <c r="C4" s="451"/>
      <c r="D4" s="451"/>
      <c r="E4" s="451"/>
      <c r="F4" s="451"/>
      <c r="G4" s="322"/>
      <c r="H4" s="451"/>
      <c r="I4" s="451"/>
      <c r="J4" s="451"/>
      <c r="K4" s="451"/>
      <c r="L4" s="451"/>
    </row>
    <row r="5" spans="1:12" s="9" customFormat="1" ht="12.75">
      <c r="A5" s="551" t="s">
        <v>178</v>
      </c>
      <c r="B5" s="450"/>
      <c r="C5" s="450"/>
      <c r="D5" s="450"/>
      <c r="E5" s="450"/>
      <c r="F5" s="450"/>
      <c r="G5" s="450"/>
      <c r="H5" s="450"/>
      <c r="I5" s="450"/>
      <c r="J5" s="450"/>
      <c r="K5" s="450"/>
      <c r="L5" s="549"/>
    </row>
    <row r="6" spans="1:12" ht="12.75">
      <c r="A6" s="457" t="s">
        <v>234</v>
      </c>
      <c r="B6" s="272" t="s">
        <v>235</v>
      </c>
      <c r="C6" s="497" t="s">
        <v>236</v>
      </c>
      <c r="D6" s="272">
        <v>1</v>
      </c>
      <c r="E6" s="458">
        <v>45448</v>
      </c>
      <c r="F6" s="272" t="s">
        <v>237</v>
      </c>
      <c r="G6" s="459" t="s">
        <v>238</v>
      </c>
      <c r="H6" s="460">
        <v>3</v>
      </c>
      <c r="I6" s="320">
        <v>0.66666666666666663</v>
      </c>
      <c r="J6" s="320">
        <v>0.70833333333333337</v>
      </c>
      <c r="K6" s="272">
        <v>1</v>
      </c>
      <c r="L6" s="502" t="s">
        <v>336</v>
      </c>
    </row>
    <row r="7" spans="1:12" ht="25.5">
      <c r="A7" s="494" t="s">
        <v>234</v>
      </c>
      <c r="B7" s="495" t="s">
        <v>235</v>
      </c>
      <c r="C7" s="501" t="s">
        <v>239</v>
      </c>
      <c r="D7" s="495">
        <v>2</v>
      </c>
      <c r="E7" s="496">
        <v>45469</v>
      </c>
      <c r="F7" s="495" t="s">
        <v>237</v>
      </c>
      <c r="G7" s="497" t="s">
        <v>240</v>
      </c>
      <c r="H7" s="498">
        <v>251</v>
      </c>
      <c r="I7" s="499">
        <v>0.75</v>
      </c>
      <c r="J7" s="499">
        <v>0.83333333333333337</v>
      </c>
      <c r="K7" s="495">
        <v>2</v>
      </c>
      <c r="L7" s="500">
        <v>20.06795284</v>
      </c>
    </row>
    <row r="8" spans="1:12" ht="12.75">
      <c r="A8" s="575" t="s">
        <v>234</v>
      </c>
      <c r="B8" s="576" t="s">
        <v>325</v>
      </c>
      <c r="C8" s="574" t="s">
        <v>326</v>
      </c>
      <c r="D8" s="576">
        <v>3</v>
      </c>
      <c r="E8" s="577">
        <v>45478</v>
      </c>
      <c r="F8" s="576" t="s">
        <v>237</v>
      </c>
      <c r="G8" s="574" t="s">
        <v>238</v>
      </c>
      <c r="H8" s="578">
        <v>4</v>
      </c>
      <c r="I8" s="579">
        <v>0.70833333333333337</v>
      </c>
      <c r="J8" s="579">
        <v>0.79166666666666663</v>
      </c>
      <c r="K8" s="576">
        <v>2</v>
      </c>
      <c r="L8" s="502" t="s">
        <v>336</v>
      </c>
    </row>
    <row r="9" spans="1:12" ht="12.75">
      <c r="A9" s="575" t="s">
        <v>234</v>
      </c>
      <c r="B9" s="576" t="s">
        <v>325</v>
      </c>
      <c r="C9" s="574" t="s">
        <v>327</v>
      </c>
      <c r="D9" s="576">
        <v>4</v>
      </c>
      <c r="E9" s="577">
        <v>45483</v>
      </c>
      <c r="F9" s="576" t="s">
        <v>237</v>
      </c>
      <c r="G9" s="574" t="s">
        <v>238</v>
      </c>
      <c r="H9" s="578">
        <v>1</v>
      </c>
      <c r="I9" s="579">
        <v>0.75</v>
      </c>
      <c r="J9" s="579">
        <v>0.83333333333333337</v>
      </c>
      <c r="K9" s="576">
        <v>2</v>
      </c>
      <c r="L9" s="502" t="s">
        <v>336</v>
      </c>
    </row>
    <row r="10" spans="1:12" ht="12.75">
      <c r="A10" s="575" t="s">
        <v>234</v>
      </c>
      <c r="B10" s="576" t="s">
        <v>325</v>
      </c>
      <c r="C10" s="574" t="s">
        <v>328</v>
      </c>
      <c r="D10" s="576">
        <v>5</v>
      </c>
      <c r="E10" s="577">
        <v>45484</v>
      </c>
      <c r="F10" s="576" t="s">
        <v>237</v>
      </c>
      <c r="G10" s="574" t="s">
        <v>238</v>
      </c>
      <c r="H10" s="578">
        <v>17</v>
      </c>
      <c r="I10" s="579">
        <v>0.75</v>
      </c>
      <c r="J10" s="579">
        <v>0.83333333333333337</v>
      </c>
      <c r="K10" s="576">
        <v>2</v>
      </c>
      <c r="L10" s="502" t="s">
        <v>336</v>
      </c>
    </row>
    <row r="11" spans="1:12" ht="12.75">
      <c r="A11" s="575" t="s">
        <v>234</v>
      </c>
      <c r="B11" s="576" t="s">
        <v>325</v>
      </c>
      <c r="C11" s="574" t="s">
        <v>327</v>
      </c>
      <c r="D11" s="576">
        <v>6</v>
      </c>
      <c r="E11" s="577">
        <v>45485</v>
      </c>
      <c r="F11" s="576" t="s">
        <v>237</v>
      </c>
      <c r="G11" s="574" t="s">
        <v>238</v>
      </c>
      <c r="H11" s="578">
        <v>1</v>
      </c>
      <c r="I11" s="579">
        <v>0.79166666666666663</v>
      </c>
      <c r="J11" s="579">
        <v>0.83333333333333337</v>
      </c>
      <c r="K11" s="576">
        <v>1</v>
      </c>
      <c r="L11" s="502" t="s">
        <v>336</v>
      </c>
    </row>
    <row r="12" spans="1:12" ht="12.75">
      <c r="A12" s="575" t="s">
        <v>234</v>
      </c>
      <c r="B12" s="576" t="s">
        <v>325</v>
      </c>
      <c r="C12" s="574" t="s">
        <v>327</v>
      </c>
      <c r="D12" s="576">
        <v>7</v>
      </c>
      <c r="E12" s="577">
        <v>45496</v>
      </c>
      <c r="F12" s="576" t="s">
        <v>237</v>
      </c>
      <c r="G12" s="574" t="s">
        <v>238</v>
      </c>
      <c r="H12" s="578">
        <v>1</v>
      </c>
      <c r="I12" s="579">
        <v>0.79166666666666663</v>
      </c>
      <c r="J12" s="579">
        <v>0.83333333333333337</v>
      </c>
      <c r="K12" s="576">
        <v>1</v>
      </c>
      <c r="L12" s="502" t="s">
        <v>336</v>
      </c>
    </row>
    <row r="13" spans="1:12" ht="12.75">
      <c r="A13" s="575" t="s">
        <v>234</v>
      </c>
      <c r="B13" s="576" t="s">
        <v>325</v>
      </c>
      <c r="C13" s="574" t="s">
        <v>327</v>
      </c>
      <c r="D13" s="576">
        <v>8</v>
      </c>
      <c r="E13" s="577">
        <v>45497</v>
      </c>
      <c r="F13" s="576" t="s">
        <v>237</v>
      </c>
      <c r="G13" s="574" t="s">
        <v>238</v>
      </c>
      <c r="H13" s="578">
        <v>1</v>
      </c>
      <c r="I13" s="579">
        <v>0.79166666666666663</v>
      </c>
      <c r="J13" s="579">
        <v>0.83333333333333337</v>
      </c>
      <c r="K13" s="576">
        <v>1</v>
      </c>
      <c r="L13" s="502" t="s">
        <v>336</v>
      </c>
    </row>
    <row r="14" spans="1:12" ht="12.75">
      <c r="A14" s="575" t="s">
        <v>234</v>
      </c>
      <c r="B14" s="576" t="s">
        <v>325</v>
      </c>
      <c r="C14" s="574" t="s">
        <v>327</v>
      </c>
      <c r="D14" s="576">
        <v>9</v>
      </c>
      <c r="E14" s="577">
        <v>45498</v>
      </c>
      <c r="F14" s="576" t="s">
        <v>237</v>
      </c>
      <c r="G14" s="574" t="s">
        <v>238</v>
      </c>
      <c r="H14" s="578">
        <v>1</v>
      </c>
      <c r="I14" s="579">
        <v>0.79166666666666663</v>
      </c>
      <c r="J14" s="579">
        <v>0.875</v>
      </c>
      <c r="K14" s="576">
        <v>2</v>
      </c>
      <c r="L14" s="502" t="s">
        <v>336</v>
      </c>
    </row>
    <row r="15" spans="1:12" ht="12.75">
      <c r="A15" s="457" t="s">
        <v>241</v>
      </c>
      <c r="B15" s="272" t="s">
        <v>235</v>
      </c>
      <c r="C15" s="459" t="s">
        <v>242</v>
      </c>
      <c r="D15" s="272">
        <v>1</v>
      </c>
      <c r="E15" s="458">
        <v>45448</v>
      </c>
      <c r="F15" s="495" t="s">
        <v>237</v>
      </c>
      <c r="G15" s="591" t="s">
        <v>243</v>
      </c>
      <c r="H15" s="461">
        <v>108476</v>
      </c>
      <c r="I15" s="320">
        <v>0.66666666666666663</v>
      </c>
      <c r="J15" s="320">
        <v>0.875</v>
      </c>
      <c r="K15" s="272">
        <v>5</v>
      </c>
      <c r="L15" s="273">
        <v>14.6</v>
      </c>
    </row>
    <row r="16" spans="1:12" ht="12.75">
      <c r="A16" s="457" t="s">
        <v>241</v>
      </c>
      <c r="B16" s="576" t="s">
        <v>325</v>
      </c>
      <c r="C16" s="459" t="s">
        <v>242</v>
      </c>
      <c r="D16" s="272">
        <v>2</v>
      </c>
      <c r="E16" s="458">
        <v>45475</v>
      </c>
      <c r="F16" s="495" t="s">
        <v>237</v>
      </c>
      <c r="G16" s="591" t="s">
        <v>243</v>
      </c>
      <c r="H16" s="592">
        <v>107791</v>
      </c>
      <c r="I16" s="320">
        <v>0.66666666666666663</v>
      </c>
      <c r="J16" s="320">
        <v>0.875</v>
      </c>
      <c r="K16" s="272">
        <v>5</v>
      </c>
      <c r="L16" s="273">
        <v>10.4</v>
      </c>
    </row>
    <row r="17" spans="1:12" ht="12.75">
      <c r="A17" s="457" t="s">
        <v>241</v>
      </c>
      <c r="B17" s="576" t="s">
        <v>325</v>
      </c>
      <c r="C17" s="459" t="s">
        <v>242</v>
      </c>
      <c r="D17" s="272">
        <v>3</v>
      </c>
      <c r="E17" s="458">
        <v>45476</v>
      </c>
      <c r="F17" s="495" t="s">
        <v>237</v>
      </c>
      <c r="G17" s="591" t="s">
        <v>243</v>
      </c>
      <c r="H17" s="592">
        <v>107755</v>
      </c>
      <c r="I17" s="320">
        <v>0.66666666666666663</v>
      </c>
      <c r="J17" s="320">
        <v>0.875</v>
      </c>
      <c r="K17" s="272">
        <v>5</v>
      </c>
      <c r="L17" s="273">
        <v>1.8</v>
      </c>
    </row>
    <row r="18" spans="1:12" ht="12.75">
      <c r="A18" s="457" t="s">
        <v>241</v>
      </c>
      <c r="B18" s="576" t="s">
        <v>325</v>
      </c>
      <c r="C18" s="459" t="s">
        <v>242</v>
      </c>
      <c r="D18" s="272">
        <v>4</v>
      </c>
      <c r="E18" s="458">
        <v>45479</v>
      </c>
      <c r="F18" s="495" t="s">
        <v>237</v>
      </c>
      <c r="G18" s="591" t="s">
        <v>243</v>
      </c>
      <c r="H18" s="592">
        <v>107749</v>
      </c>
      <c r="I18" s="320">
        <v>0.66666666666666663</v>
      </c>
      <c r="J18" s="320">
        <v>0.875</v>
      </c>
      <c r="K18" s="272">
        <v>5</v>
      </c>
      <c r="L18" s="273">
        <v>3.4</v>
      </c>
    </row>
    <row r="19" spans="1:12" ht="12.75">
      <c r="A19" s="457" t="s">
        <v>241</v>
      </c>
      <c r="B19" s="576" t="s">
        <v>325</v>
      </c>
      <c r="C19" s="459" t="s">
        <v>242</v>
      </c>
      <c r="D19" s="272">
        <v>5</v>
      </c>
      <c r="E19" s="458">
        <v>45483</v>
      </c>
      <c r="F19" s="495" t="s">
        <v>237</v>
      </c>
      <c r="G19" s="591" t="s">
        <v>243</v>
      </c>
      <c r="H19" s="592">
        <v>107649</v>
      </c>
      <c r="I19" s="320">
        <v>0.66666666666666663</v>
      </c>
      <c r="J19" s="320">
        <v>0.875</v>
      </c>
      <c r="K19" s="272">
        <v>5</v>
      </c>
      <c r="L19" s="273">
        <v>17.5</v>
      </c>
    </row>
    <row r="20" spans="1:12" ht="12.75">
      <c r="A20" s="457" t="s">
        <v>241</v>
      </c>
      <c r="B20" s="576" t="s">
        <v>325</v>
      </c>
      <c r="C20" s="459" t="s">
        <v>242</v>
      </c>
      <c r="D20" s="272">
        <v>6</v>
      </c>
      <c r="E20" s="458">
        <v>45484</v>
      </c>
      <c r="F20" s="495" t="s">
        <v>237</v>
      </c>
      <c r="G20" s="591" t="s">
        <v>243</v>
      </c>
      <c r="H20" s="592">
        <v>107621</v>
      </c>
      <c r="I20" s="320">
        <v>0.66666666666666663</v>
      </c>
      <c r="J20" s="320">
        <v>0.875</v>
      </c>
      <c r="K20" s="272">
        <v>5</v>
      </c>
      <c r="L20" s="273">
        <v>18.100000000000001</v>
      </c>
    </row>
    <row r="21" spans="1:12" ht="12.75">
      <c r="A21" s="457" t="s">
        <v>241</v>
      </c>
      <c r="B21" s="593" t="s">
        <v>325</v>
      </c>
      <c r="C21" s="459" t="s">
        <v>242</v>
      </c>
      <c r="D21" s="272">
        <v>7</v>
      </c>
      <c r="E21" s="458">
        <v>45496</v>
      </c>
      <c r="F21" s="495" t="s">
        <v>237</v>
      </c>
      <c r="G21" s="591" t="s">
        <v>243</v>
      </c>
      <c r="H21" s="592">
        <v>107288</v>
      </c>
      <c r="I21" s="320">
        <v>0.66666666666666663</v>
      </c>
      <c r="J21" s="320">
        <v>0.875</v>
      </c>
      <c r="K21" s="272">
        <v>5</v>
      </c>
      <c r="L21" s="273">
        <v>16.600000000000001</v>
      </c>
    </row>
    <row r="22" spans="1:12" ht="25.5">
      <c r="A22" s="457" t="s">
        <v>244</v>
      </c>
      <c r="B22" s="573" t="s">
        <v>325</v>
      </c>
      <c r="C22" s="459" t="s">
        <v>329</v>
      </c>
      <c r="D22" s="272">
        <v>1</v>
      </c>
      <c r="E22" s="458">
        <v>45475</v>
      </c>
      <c r="F22" s="495" t="s">
        <v>237</v>
      </c>
      <c r="G22" s="574" t="s">
        <v>238</v>
      </c>
      <c r="H22" s="595">
        <v>33239</v>
      </c>
      <c r="I22" s="320">
        <v>0.66666666666666663</v>
      </c>
      <c r="J22" s="320">
        <v>0.83333333333333337</v>
      </c>
      <c r="K22" s="272">
        <v>4</v>
      </c>
      <c r="L22" s="273">
        <v>3</v>
      </c>
    </row>
    <row r="23" spans="1:12" ht="25.5">
      <c r="A23" s="457" t="s">
        <v>244</v>
      </c>
      <c r="B23" s="573" t="s">
        <v>325</v>
      </c>
      <c r="C23" s="459" t="s">
        <v>330</v>
      </c>
      <c r="D23" s="272">
        <v>2</v>
      </c>
      <c r="E23" s="458">
        <v>45476</v>
      </c>
      <c r="F23" s="495" t="s">
        <v>237</v>
      </c>
      <c r="G23" s="574" t="s">
        <v>238</v>
      </c>
      <c r="H23" s="595">
        <v>43754</v>
      </c>
      <c r="I23" s="320">
        <v>0.66666666666666663</v>
      </c>
      <c r="J23" s="320">
        <v>0.83333333333333337</v>
      </c>
      <c r="K23" s="272">
        <v>4</v>
      </c>
      <c r="L23" s="273">
        <v>4.3</v>
      </c>
    </row>
    <row r="24" spans="1:12" ht="25.5">
      <c r="A24" s="457" t="s">
        <v>244</v>
      </c>
      <c r="B24" s="573" t="s">
        <v>325</v>
      </c>
      <c r="C24" s="459" t="s">
        <v>331</v>
      </c>
      <c r="D24" s="272">
        <v>3</v>
      </c>
      <c r="E24" s="458">
        <v>45478</v>
      </c>
      <c r="F24" s="495" t="s">
        <v>237</v>
      </c>
      <c r="G24" s="574" t="s">
        <v>238</v>
      </c>
      <c r="H24" s="595">
        <v>59661</v>
      </c>
      <c r="I24" s="320">
        <v>0.66666666666666663</v>
      </c>
      <c r="J24" s="320">
        <v>0.83333333333333337</v>
      </c>
      <c r="K24" s="272">
        <v>4</v>
      </c>
      <c r="L24" s="273">
        <v>3</v>
      </c>
    </row>
    <row r="25" spans="1:12" ht="25.5">
      <c r="A25" s="457" t="s">
        <v>244</v>
      </c>
      <c r="B25" s="573" t="s">
        <v>325</v>
      </c>
      <c r="C25" s="459" t="s">
        <v>331</v>
      </c>
      <c r="D25" s="272">
        <v>4</v>
      </c>
      <c r="E25" s="458">
        <v>45479</v>
      </c>
      <c r="F25" s="495" t="s">
        <v>237</v>
      </c>
      <c r="G25" s="574" t="s">
        <v>238</v>
      </c>
      <c r="H25" s="595">
        <v>59636</v>
      </c>
      <c r="I25" s="320">
        <v>0.66666666666666663</v>
      </c>
      <c r="J25" s="320">
        <v>0.83333333333333337</v>
      </c>
      <c r="K25" s="272">
        <v>4</v>
      </c>
      <c r="L25" s="273">
        <v>5.2</v>
      </c>
    </row>
    <row r="26" spans="1:12" ht="25.5">
      <c r="A26" s="457" t="s">
        <v>244</v>
      </c>
      <c r="B26" s="573" t="s">
        <v>325</v>
      </c>
      <c r="C26" s="459" t="s">
        <v>332</v>
      </c>
      <c r="D26" s="272">
        <v>5</v>
      </c>
      <c r="E26" s="458">
        <v>45484</v>
      </c>
      <c r="F26" s="495" t="s">
        <v>237</v>
      </c>
      <c r="G26" s="574" t="s">
        <v>238</v>
      </c>
      <c r="H26" s="595">
        <v>59542</v>
      </c>
      <c r="I26" s="320">
        <v>0.66666666666666663</v>
      </c>
      <c r="J26" s="320">
        <v>0.83333333333333337</v>
      </c>
      <c r="K26" s="272">
        <v>4</v>
      </c>
      <c r="L26" s="273">
        <v>6.3</v>
      </c>
    </row>
    <row r="27" spans="1:12" ht="12.75">
      <c r="A27" s="457" t="s">
        <v>244</v>
      </c>
      <c r="B27" s="573" t="s">
        <v>325</v>
      </c>
      <c r="C27" s="459" t="s">
        <v>333</v>
      </c>
      <c r="D27" s="272">
        <v>6</v>
      </c>
      <c r="E27" s="458">
        <v>45485</v>
      </c>
      <c r="F27" s="495" t="s">
        <v>237</v>
      </c>
      <c r="G27" s="574" t="s">
        <v>238</v>
      </c>
      <c r="H27" s="595">
        <v>410</v>
      </c>
      <c r="I27" s="320">
        <v>0.70833333333333337</v>
      </c>
      <c r="J27" s="320">
        <v>0.79166666666666663</v>
      </c>
      <c r="K27" s="272">
        <v>3</v>
      </c>
      <c r="L27" s="273">
        <v>0.2</v>
      </c>
    </row>
    <row r="28" spans="1:12" ht="25.5">
      <c r="A28" s="457" t="s">
        <v>244</v>
      </c>
      <c r="B28" s="573" t="s">
        <v>325</v>
      </c>
      <c r="C28" s="459" t="s">
        <v>334</v>
      </c>
      <c r="D28" s="272">
        <v>7</v>
      </c>
      <c r="E28" s="458">
        <v>45496</v>
      </c>
      <c r="F28" s="495" t="s">
        <v>237</v>
      </c>
      <c r="G28" s="574" t="s">
        <v>238</v>
      </c>
      <c r="H28" s="595">
        <v>46671</v>
      </c>
      <c r="I28" s="320">
        <v>0.625</v>
      </c>
      <c r="J28" s="320">
        <v>0.79166666666666663</v>
      </c>
      <c r="K28" s="272">
        <v>5</v>
      </c>
      <c r="L28" s="273">
        <v>4.2</v>
      </c>
    </row>
    <row r="29" spans="1:12" ht="12.75">
      <c r="A29" s="457" t="s">
        <v>245</v>
      </c>
      <c r="B29" s="272" t="s">
        <v>235</v>
      </c>
      <c r="C29" s="497" t="s">
        <v>242</v>
      </c>
      <c r="D29" s="272">
        <v>1</v>
      </c>
      <c r="E29" s="458">
        <v>45448</v>
      </c>
      <c r="F29" s="495" t="s">
        <v>237</v>
      </c>
      <c r="G29" s="594" t="s">
        <v>243</v>
      </c>
      <c r="H29" s="461">
        <v>46529</v>
      </c>
      <c r="I29" s="320">
        <v>0.66666666666666663</v>
      </c>
      <c r="J29" s="320">
        <v>0.875</v>
      </c>
      <c r="K29" s="272">
        <v>5</v>
      </c>
      <c r="L29" s="273">
        <v>6.7</v>
      </c>
    </row>
    <row r="30" spans="1:12" ht="12.75">
      <c r="A30" s="457" t="s">
        <v>245</v>
      </c>
      <c r="B30" s="573" t="s">
        <v>325</v>
      </c>
      <c r="C30" s="497" t="s">
        <v>242</v>
      </c>
      <c r="D30" s="272">
        <v>2</v>
      </c>
      <c r="E30" s="458">
        <v>45476</v>
      </c>
      <c r="F30" s="495" t="s">
        <v>237</v>
      </c>
      <c r="G30" s="594" t="s">
        <v>243</v>
      </c>
      <c r="H30" s="595">
        <v>46458</v>
      </c>
      <c r="I30" s="320">
        <v>0.66666666666666663</v>
      </c>
      <c r="J30" s="320">
        <v>0.875</v>
      </c>
      <c r="K30" s="272">
        <v>5</v>
      </c>
      <c r="L30" s="273">
        <v>6.3</v>
      </c>
    </row>
    <row r="31" spans="1:12" ht="12.75">
      <c r="A31" s="457" t="s">
        <v>245</v>
      </c>
      <c r="B31" s="573" t="s">
        <v>325</v>
      </c>
      <c r="C31" s="497" t="s">
        <v>242</v>
      </c>
      <c r="D31" s="272">
        <v>3</v>
      </c>
      <c r="E31" s="458">
        <v>45479</v>
      </c>
      <c r="F31" s="495" t="s">
        <v>237</v>
      </c>
      <c r="G31" s="594" t="s">
        <v>243</v>
      </c>
      <c r="H31" s="595">
        <v>46456</v>
      </c>
      <c r="I31" s="320">
        <v>0.66666666666666663</v>
      </c>
      <c r="J31" s="320">
        <v>0.875</v>
      </c>
      <c r="K31" s="272">
        <v>5</v>
      </c>
      <c r="L31" s="273">
        <v>7.1</v>
      </c>
    </row>
    <row r="32" spans="1:12" ht="12.75">
      <c r="A32" s="457" t="s">
        <v>245</v>
      </c>
      <c r="B32" s="573" t="s">
        <v>325</v>
      </c>
      <c r="C32" s="497" t="s">
        <v>242</v>
      </c>
      <c r="D32" s="272">
        <v>4</v>
      </c>
      <c r="E32" s="458">
        <v>45483</v>
      </c>
      <c r="F32" s="495" t="s">
        <v>237</v>
      </c>
      <c r="G32" s="594" t="s">
        <v>243</v>
      </c>
      <c r="H32" s="595">
        <v>46488</v>
      </c>
      <c r="I32" s="320">
        <v>0.66666666666666663</v>
      </c>
      <c r="J32" s="320">
        <v>0.875</v>
      </c>
      <c r="K32" s="272">
        <v>5</v>
      </c>
      <c r="L32" s="273">
        <v>4.7</v>
      </c>
    </row>
    <row r="33" spans="1:20" ht="12.75">
      <c r="A33" s="457" t="s">
        <v>245</v>
      </c>
      <c r="B33" s="573" t="s">
        <v>325</v>
      </c>
      <c r="C33" s="497" t="s">
        <v>242</v>
      </c>
      <c r="D33" s="272">
        <v>5</v>
      </c>
      <c r="E33" s="458">
        <v>45484</v>
      </c>
      <c r="F33" s="495" t="s">
        <v>237</v>
      </c>
      <c r="G33" s="594" t="s">
        <v>243</v>
      </c>
      <c r="H33" s="595">
        <v>46497</v>
      </c>
      <c r="I33" s="320">
        <v>0.66666666666666663</v>
      </c>
      <c r="J33" s="320">
        <v>0.875</v>
      </c>
      <c r="K33" s="272">
        <v>5</v>
      </c>
      <c r="L33" s="273">
        <v>5.3</v>
      </c>
    </row>
    <row r="34" spans="1:20" ht="12.75">
      <c r="A34" s="457" t="s">
        <v>245</v>
      </c>
      <c r="B34" s="573" t="s">
        <v>325</v>
      </c>
      <c r="C34" s="497" t="s">
        <v>242</v>
      </c>
      <c r="D34" s="272">
        <v>6</v>
      </c>
      <c r="E34" s="458">
        <v>45496</v>
      </c>
      <c r="F34" s="495" t="s">
        <v>237</v>
      </c>
      <c r="G34" s="594" t="s">
        <v>243</v>
      </c>
      <c r="H34" s="595">
        <v>46623</v>
      </c>
      <c r="I34" s="320">
        <v>0.66666666666666663</v>
      </c>
      <c r="J34" s="320">
        <v>0.875</v>
      </c>
      <c r="K34" s="272">
        <v>5</v>
      </c>
      <c r="L34" s="273">
        <v>5.2</v>
      </c>
    </row>
    <row r="35" spans="1:20" ht="12.75">
      <c r="A35" s="457"/>
      <c r="B35" s="272"/>
      <c r="C35" s="272"/>
      <c r="D35" s="272"/>
      <c r="E35" s="458"/>
      <c r="F35" s="272"/>
      <c r="G35" s="459"/>
      <c r="H35" s="461"/>
      <c r="I35" s="320"/>
      <c r="J35" s="320"/>
      <c r="K35" s="272"/>
      <c r="L35" s="273"/>
    </row>
    <row r="36" spans="1:20" ht="12.75">
      <c r="A36" s="457"/>
      <c r="B36" s="272"/>
      <c r="C36" s="272"/>
      <c r="D36" s="272"/>
      <c r="E36" s="458"/>
      <c r="F36" s="272"/>
      <c r="G36" s="459"/>
      <c r="H36" s="461"/>
      <c r="I36" s="320"/>
      <c r="J36" s="320"/>
      <c r="K36" s="272"/>
      <c r="L36" s="273"/>
    </row>
    <row r="37" spans="1:20" ht="12.75">
      <c r="A37" s="188"/>
      <c r="B37" s="189"/>
      <c r="C37" s="190"/>
      <c r="D37" s="190"/>
      <c r="E37" s="191"/>
      <c r="F37" s="164"/>
      <c r="G37" s="192"/>
      <c r="H37" s="164"/>
      <c r="I37" s="193"/>
      <c r="J37" s="193"/>
      <c r="K37" s="194"/>
      <c r="L37" s="195"/>
    </row>
    <row r="38" spans="1:20" ht="90.75" customHeight="1">
      <c r="A38" s="641" t="s">
        <v>246</v>
      </c>
      <c r="B38" s="641"/>
      <c r="C38" s="641"/>
      <c r="D38" s="641"/>
      <c r="E38" s="641"/>
      <c r="F38" s="641"/>
      <c r="G38" s="641"/>
      <c r="H38" s="641"/>
      <c r="I38" s="641"/>
      <c r="J38" s="641"/>
      <c r="K38" s="641"/>
      <c r="L38" s="641"/>
    </row>
    <row r="39" spans="1:20" ht="15" customHeight="1">
      <c r="A39" s="270" t="s">
        <v>337</v>
      </c>
      <c r="B39" s="270"/>
      <c r="C39" s="270"/>
      <c r="D39" s="270"/>
      <c r="E39" s="270"/>
      <c r="F39" s="270"/>
      <c r="G39" s="270"/>
      <c r="H39" s="270"/>
      <c r="I39" s="270"/>
      <c r="J39" s="270"/>
      <c r="K39" s="270"/>
      <c r="L39" s="270"/>
      <c r="M39" s="257"/>
      <c r="N39" s="257"/>
    </row>
    <row r="40" spans="1:20" ht="12.75" customHeight="1">
      <c r="A40" s="608"/>
      <c r="B40" s="608"/>
      <c r="C40" s="608"/>
      <c r="D40" s="608"/>
      <c r="E40" s="608"/>
      <c r="F40" s="608"/>
      <c r="G40" s="608"/>
      <c r="H40" s="608"/>
      <c r="I40" s="608"/>
      <c r="J40" s="608"/>
      <c r="K40" s="608"/>
      <c r="L40" s="608"/>
      <c r="M40" s="258"/>
      <c r="N40" s="258"/>
      <c r="O40" s="258"/>
      <c r="P40" s="258"/>
      <c r="Q40" s="258"/>
      <c r="R40" s="258"/>
      <c r="S40" s="258"/>
      <c r="T40" s="258"/>
    </row>
    <row r="41" spans="1:20" ht="12.75">
      <c r="A41" s="642"/>
      <c r="B41" s="642"/>
      <c r="C41" s="642"/>
      <c r="D41" s="642"/>
      <c r="E41" s="642"/>
      <c r="F41" s="642"/>
      <c r="G41" s="642"/>
      <c r="H41" s="642"/>
      <c r="I41" s="642"/>
      <c r="J41" s="642"/>
      <c r="K41" s="642"/>
      <c r="L41" s="642"/>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38:L38"/>
    <mergeCell ref="A40:L40"/>
    <mergeCell ref="A41:L41"/>
  </mergeCells>
  <phoneticPr fontId="23" type="noConversion"/>
  <pageMargins left="0.7" right="0.7" top="1.1296875" bottom="0.75" header="0.3" footer="0.3"/>
  <pageSetup scale="66" orientation="landscape" r:id="rId1"/>
  <headerFooter>
    <oddHeader>&amp;C&amp;"Arial,Bold"Table I-4
Pacific Gas and Electric Company
Interruptible and Price Responsive Programs
Year-to-Date Event Summary
July 2024</oddHeader>
    <oddFooter>&amp;L&amp;F&amp;C&amp;"Calibri,Regular"&amp;11&amp;K000000 9 of 13_x000D_&amp;1#&amp;"Calibri"&amp;12&amp;K000000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4"/>
  <sheetViews>
    <sheetView view="pageLayout" zoomScale="85" zoomScaleNormal="100" zoomScalePageLayoutView="85" workbookViewId="0">
      <selection activeCell="A25" sqref="A25:O25"/>
    </sheetView>
  </sheetViews>
  <sheetFormatPr defaultColWidth="9.42578125" defaultRowHeight="12.75"/>
  <cols>
    <col min="1" max="1" width="33.8554687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5" width="15.140625" style="9" bestFit="1" customWidth="1"/>
    <col min="16" max="16384" width="9.42578125" style="9"/>
  </cols>
  <sheetData>
    <row r="1" spans="1:16" s="89" customFormat="1" ht="18">
      <c r="A1" s="88"/>
    </row>
    <row r="3" spans="1:16">
      <c r="A3" s="552" t="s">
        <v>247</v>
      </c>
      <c r="B3" s="406"/>
      <c r="C3" s="406"/>
      <c r="D3" s="406"/>
      <c r="E3" s="406"/>
      <c r="F3" s="406"/>
      <c r="G3" s="406"/>
      <c r="H3" s="406"/>
      <c r="I3" s="406"/>
      <c r="J3" s="406"/>
      <c r="K3" s="406"/>
      <c r="L3" s="406"/>
      <c r="M3" s="406"/>
      <c r="N3" s="406"/>
      <c r="O3" s="553"/>
    </row>
    <row r="4" spans="1:16">
      <c r="A4" s="170"/>
      <c r="B4" s="10"/>
      <c r="C4" s="10"/>
      <c r="D4" s="10"/>
      <c r="E4" s="10"/>
      <c r="F4" s="10"/>
      <c r="G4" s="10"/>
      <c r="H4" s="10"/>
      <c r="I4" s="10"/>
      <c r="J4" s="10"/>
      <c r="K4" s="10"/>
      <c r="L4" s="10"/>
      <c r="M4" s="10"/>
      <c r="N4" s="10"/>
      <c r="O4" s="57"/>
    </row>
    <row r="5" spans="1:16" ht="43.5" customHeight="1">
      <c r="A5" s="174" t="s">
        <v>121</v>
      </c>
      <c r="B5" s="407" t="s">
        <v>5</v>
      </c>
      <c r="C5" s="407" t="s">
        <v>6</v>
      </c>
      <c r="D5" s="407" t="s">
        <v>7</v>
      </c>
      <c r="E5" s="407" t="s">
        <v>8</v>
      </c>
      <c r="F5" s="407" t="s">
        <v>9</v>
      </c>
      <c r="G5" s="407" t="s">
        <v>10</v>
      </c>
      <c r="H5" s="407" t="s">
        <v>33</v>
      </c>
      <c r="I5" s="407" t="s">
        <v>34</v>
      </c>
      <c r="J5" s="407" t="s">
        <v>35</v>
      </c>
      <c r="K5" s="407" t="s">
        <v>36</v>
      </c>
      <c r="L5" s="407" t="s">
        <v>37</v>
      </c>
      <c r="M5" s="175" t="s">
        <v>38</v>
      </c>
      <c r="N5" s="554" t="s">
        <v>124</v>
      </c>
      <c r="O5" s="554" t="s">
        <v>248</v>
      </c>
    </row>
    <row r="6" spans="1:16" ht="19.5" customHeight="1">
      <c r="A6" s="408" t="s">
        <v>249</v>
      </c>
      <c r="B6" s="235"/>
      <c r="C6" s="235"/>
      <c r="D6" s="235"/>
      <c r="E6" s="235"/>
      <c r="F6" s="235"/>
      <c r="G6" s="235"/>
      <c r="H6" s="235"/>
      <c r="I6" s="235"/>
      <c r="J6" s="235"/>
      <c r="K6" s="235"/>
      <c r="L6" s="235"/>
      <c r="M6" s="409"/>
      <c r="N6" s="409"/>
      <c r="O6" s="409"/>
    </row>
    <row r="7" spans="1:16" ht="15.6" customHeight="1">
      <c r="A7" s="410" t="s">
        <v>250</v>
      </c>
      <c r="B7" s="235">
        <v>0</v>
      </c>
      <c r="C7" s="235">
        <v>0</v>
      </c>
      <c r="D7" s="235">
        <v>0</v>
      </c>
      <c r="E7" s="235">
        <v>0</v>
      </c>
      <c r="F7" s="235">
        <v>0</v>
      </c>
      <c r="G7" s="235">
        <v>0</v>
      </c>
      <c r="H7" s="235">
        <v>0</v>
      </c>
      <c r="I7" s="235"/>
      <c r="J7" s="235"/>
      <c r="K7" s="235"/>
      <c r="L7" s="235"/>
      <c r="M7" s="11"/>
      <c r="N7" s="235">
        <f>SUM(B7:M7)</f>
        <v>0</v>
      </c>
      <c r="O7" s="235"/>
    </row>
    <row r="8" spans="1:16" ht="15.6" customHeight="1">
      <c r="A8" s="410" t="s">
        <v>251</v>
      </c>
      <c r="B8" s="235">
        <v>0</v>
      </c>
      <c r="C8" s="235">
        <v>1865758.13</v>
      </c>
      <c r="D8" s="235">
        <v>2089358.31</v>
      </c>
      <c r="E8" s="235">
        <v>617598.02</v>
      </c>
      <c r="F8" s="235">
        <v>792860.71</v>
      </c>
      <c r="G8" s="235">
        <v>1099049.1000000001</v>
      </c>
      <c r="H8" s="235">
        <v>660658.97</v>
      </c>
      <c r="I8" s="235"/>
      <c r="J8" s="235"/>
      <c r="K8" s="235"/>
      <c r="L8" s="235"/>
      <c r="M8" s="11"/>
      <c r="N8" s="235">
        <f t="shared" ref="N8:N14" si="0">SUM(B8:M8)</f>
        <v>7125283.2399999993</v>
      </c>
      <c r="O8" s="235"/>
    </row>
    <row r="9" spans="1:16" ht="15.6" customHeight="1">
      <c r="A9" s="410" t="s">
        <v>252</v>
      </c>
      <c r="B9" s="235">
        <v>0</v>
      </c>
      <c r="C9" s="235">
        <v>0</v>
      </c>
      <c r="D9" s="235">
        <v>0</v>
      </c>
      <c r="E9" s="235">
        <v>0</v>
      </c>
      <c r="F9" s="235">
        <v>120041.76</v>
      </c>
      <c r="G9" s="235">
        <v>131490.31</v>
      </c>
      <c r="H9" s="235">
        <v>539182.05000000005</v>
      </c>
      <c r="I9" s="235"/>
      <c r="J9" s="235"/>
      <c r="K9" s="235"/>
      <c r="L9" s="235"/>
      <c r="M9" s="11"/>
      <c r="N9" s="235">
        <f t="shared" si="0"/>
        <v>790714.12000000011</v>
      </c>
      <c r="O9" s="235"/>
    </row>
    <row r="10" spans="1:16" ht="15.6" customHeight="1">
      <c r="A10" s="410" t="s">
        <v>143</v>
      </c>
      <c r="B10" s="235">
        <v>0</v>
      </c>
      <c r="C10" s="235">
        <v>0</v>
      </c>
      <c r="D10" s="235">
        <v>0</v>
      </c>
      <c r="E10" s="235">
        <v>0</v>
      </c>
      <c r="F10" s="235">
        <v>0</v>
      </c>
      <c r="G10" s="235">
        <v>0</v>
      </c>
      <c r="H10" s="235">
        <v>0</v>
      </c>
      <c r="I10" s="235"/>
      <c r="J10" s="235"/>
      <c r="K10" s="235"/>
      <c r="L10" s="235"/>
      <c r="M10" s="11"/>
      <c r="N10" s="235">
        <f t="shared" si="0"/>
        <v>0</v>
      </c>
      <c r="O10" s="235"/>
    </row>
    <row r="11" spans="1:16" ht="15.6" customHeight="1">
      <c r="A11" s="411" t="s">
        <v>253</v>
      </c>
      <c r="B11" s="235">
        <v>0</v>
      </c>
      <c r="C11" s="235">
        <v>0</v>
      </c>
      <c r="D11" s="235">
        <v>0</v>
      </c>
      <c r="E11" s="235">
        <v>0</v>
      </c>
      <c r="F11" s="235">
        <v>0</v>
      </c>
      <c r="G11" s="235">
        <v>0</v>
      </c>
      <c r="H11" s="235">
        <v>0</v>
      </c>
      <c r="I11" s="235"/>
      <c r="J11" s="235"/>
      <c r="K11" s="235"/>
      <c r="L11" s="235"/>
      <c r="M11" s="11"/>
      <c r="N11" s="235">
        <f t="shared" si="0"/>
        <v>0</v>
      </c>
      <c r="O11" s="235"/>
    </row>
    <row r="12" spans="1:16" ht="14.25">
      <c r="A12" s="411" t="s">
        <v>254</v>
      </c>
      <c r="B12" s="235">
        <v>0</v>
      </c>
      <c r="C12" s="235">
        <v>0</v>
      </c>
      <c r="D12" s="235">
        <v>0</v>
      </c>
      <c r="E12" s="235">
        <v>0</v>
      </c>
      <c r="F12" s="235">
        <v>0</v>
      </c>
      <c r="G12" s="235">
        <v>0</v>
      </c>
      <c r="H12" s="235">
        <v>0</v>
      </c>
      <c r="I12" s="235"/>
      <c r="J12" s="235"/>
      <c r="K12" s="235"/>
      <c r="L12" s="235"/>
      <c r="M12" s="11"/>
      <c r="N12" s="235">
        <f t="shared" si="0"/>
        <v>0</v>
      </c>
      <c r="O12" s="235"/>
      <c r="P12" s="11"/>
    </row>
    <row r="13" spans="1:16" ht="15.6" customHeight="1">
      <c r="A13" s="411" t="s">
        <v>183</v>
      </c>
      <c r="B13" s="235">
        <v>0</v>
      </c>
      <c r="C13" s="235">
        <v>0</v>
      </c>
      <c r="D13" s="235">
        <v>0</v>
      </c>
      <c r="E13" s="235">
        <v>0</v>
      </c>
      <c r="F13" s="235">
        <v>0</v>
      </c>
      <c r="G13" s="235">
        <v>0</v>
      </c>
      <c r="H13" s="235">
        <v>0</v>
      </c>
      <c r="I13" s="235"/>
      <c r="J13" s="235"/>
      <c r="K13" s="235"/>
      <c r="L13" s="235"/>
      <c r="M13" s="11"/>
      <c r="N13" s="235">
        <f t="shared" si="0"/>
        <v>0</v>
      </c>
      <c r="O13" s="235"/>
    </row>
    <row r="14" spans="1:16" ht="15.6" customHeight="1">
      <c r="A14" s="411" t="s">
        <v>255</v>
      </c>
      <c r="B14" s="235">
        <v>1574797</v>
      </c>
      <c r="C14" s="235">
        <v>-209500</v>
      </c>
      <c r="D14" s="235">
        <v>-1365000</v>
      </c>
      <c r="E14" s="235">
        <v>0</v>
      </c>
      <c r="F14" s="235">
        <v>36012</v>
      </c>
      <c r="G14" s="235">
        <v>-36012</v>
      </c>
      <c r="H14" s="235">
        <v>0</v>
      </c>
      <c r="I14" s="235"/>
      <c r="J14" s="235"/>
      <c r="K14" s="235"/>
      <c r="L14" s="235"/>
      <c r="M14" s="11"/>
      <c r="N14" s="235">
        <f t="shared" si="0"/>
        <v>297</v>
      </c>
      <c r="O14" s="235"/>
    </row>
    <row r="15" spans="1:16">
      <c r="A15" s="555" t="s">
        <v>256</v>
      </c>
      <c r="B15" s="485">
        <f>SUM(B7:B14)</f>
        <v>1574797</v>
      </c>
      <c r="C15" s="485">
        <f t="shared" ref="C15:E15" si="1">SUM(C7:C14)</f>
        <v>1656258.13</v>
      </c>
      <c r="D15" s="485">
        <f t="shared" si="1"/>
        <v>724358.31</v>
      </c>
      <c r="E15" s="485">
        <f t="shared" si="1"/>
        <v>617598.02</v>
      </c>
      <c r="F15" s="485">
        <f t="shared" ref="F15:L15" si="2">SUM(F7:F14)</f>
        <v>948914.47</v>
      </c>
      <c r="G15" s="485">
        <f>SUM(G7:G14)</f>
        <v>1194527.4100000001</v>
      </c>
      <c r="H15" s="485">
        <f t="shared" si="2"/>
        <v>1199841.02</v>
      </c>
      <c r="I15" s="485">
        <f t="shared" si="2"/>
        <v>0</v>
      </c>
      <c r="J15" s="485">
        <f t="shared" si="2"/>
        <v>0</v>
      </c>
      <c r="K15" s="485">
        <f t="shared" si="2"/>
        <v>0</v>
      </c>
      <c r="L15" s="485">
        <f t="shared" si="2"/>
        <v>0</v>
      </c>
      <c r="M15" s="485">
        <f>SUM(M7:M14)</f>
        <v>0</v>
      </c>
      <c r="N15" s="485">
        <f>SUM(N7:N14)</f>
        <v>7916294.3599999994</v>
      </c>
      <c r="O15" s="485">
        <f>SUM(O7:O14)</f>
        <v>0</v>
      </c>
    </row>
    <row r="16" spans="1:16" ht="12.6" hidden="1" customHeight="1">
      <c r="A16" s="352"/>
      <c r="B16" s="236"/>
      <c r="C16" s="236"/>
      <c r="D16" s="236"/>
      <c r="E16" s="236"/>
      <c r="F16" s="236"/>
      <c r="G16" s="237"/>
      <c r="H16" s="236"/>
      <c r="I16" s="236"/>
      <c r="J16" s="236"/>
      <c r="K16" s="236"/>
      <c r="L16" s="236">
        <v>2854704.9</v>
      </c>
      <c r="M16" s="97"/>
      <c r="N16" s="413"/>
      <c r="O16" s="236" t="e">
        <f>SUM(#REF!)</f>
        <v>#REF!</v>
      </c>
    </row>
    <row r="17" spans="1:15" ht="13.5" thickBot="1">
      <c r="A17" s="98"/>
      <c r="B17" s="171"/>
      <c r="C17" s="171"/>
      <c r="D17" s="171"/>
      <c r="E17" s="171"/>
      <c r="F17" s="171"/>
      <c r="G17" s="173"/>
      <c r="H17" s="171"/>
      <c r="I17" s="171"/>
      <c r="J17" s="171"/>
      <c r="K17" s="171"/>
      <c r="L17" s="171"/>
      <c r="M17" s="96"/>
      <c r="N17" s="96"/>
      <c r="O17" s="171"/>
    </row>
    <row r="18" spans="1:15" ht="9" customHeight="1" thickBot="1">
      <c r="A18" s="408"/>
      <c r="B18" s="236"/>
      <c r="C18" s="236"/>
      <c r="D18" s="236"/>
      <c r="E18" s="236"/>
      <c r="F18" s="236"/>
      <c r="G18" s="237"/>
      <c r="H18" s="236"/>
      <c r="I18" s="236"/>
      <c r="J18" s="236"/>
      <c r="K18" s="236"/>
      <c r="L18" s="236"/>
      <c r="M18" s="97"/>
      <c r="N18" s="97"/>
      <c r="O18" s="97"/>
    </row>
    <row r="19" spans="1:15" ht="20.25" customHeight="1" thickBot="1">
      <c r="A19" s="162" t="s">
        <v>257</v>
      </c>
      <c r="B19" s="172">
        <v>0</v>
      </c>
      <c r="C19" s="172">
        <v>0</v>
      </c>
      <c r="D19" s="172">
        <v>0</v>
      </c>
      <c r="E19" s="172">
        <v>0</v>
      </c>
      <c r="F19" s="172">
        <v>0</v>
      </c>
      <c r="G19" s="172">
        <v>0</v>
      </c>
      <c r="H19" s="172">
        <v>0</v>
      </c>
      <c r="I19" s="172">
        <v>0</v>
      </c>
      <c r="J19" s="172">
        <v>0</v>
      </c>
      <c r="K19" s="172">
        <v>0</v>
      </c>
      <c r="L19" s="172">
        <v>0</v>
      </c>
      <c r="M19" s="172">
        <v>0</v>
      </c>
      <c r="N19" s="163">
        <f>SUM(B19:M19)</f>
        <v>0</v>
      </c>
      <c r="O19" s="180">
        <f>N19</f>
        <v>0</v>
      </c>
    </row>
    <row r="20" spans="1:15" ht="20.25" customHeight="1">
      <c r="A20" s="41"/>
      <c r="B20" s="11"/>
      <c r="C20" s="11"/>
      <c r="D20" s="11"/>
      <c r="E20" s="11"/>
      <c r="F20" s="11"/>
      <c r="G20" s="11"/>
      <c r="H20" s="11"/>
      <c r="I20" s="11"/>
      <c r="J20" s="11"/>
      <c r="K20" s="11"/>
      <c r="L20" s="11"/>
      <c r="M20" s="11"/>
      <c r="N20" s="329"/>
      <c r="O20" s="329"/>
    </row>
    <row r="21" spans="1:15" ht="10.5" customHeight="1">
      <c r="A21" s="602" t="s">
        <v>258</v>
      </c>
      <c r="B21" s="640"/>
      <c r="C21" s="640"/>
      <c r="D21" s="640"/>
      <c r="E21" s="640"/>
      <c r="F21" s="640"/>
      <c r="G21" s="640"/>
      <c r="H21" s="640"/>
      <c r="I21" s="640"/>
      <c r="J21" s="640"/>
      <c r="K21" s="640"/>
      <c r="L21" s="640"/>
      <c r="M21" s="640"/>
      <c r="N21" s="640"/>
      <c r="O21" s="640"/>
    </row>
    <row r="22" spans="1:15" ht="10.5" customHeight="1">
      <c r="A22" s="602" t="s">
        <v>259</v>
      </c>
      <c r="B22" s="640"/>
      <c r="C22" s="640"/>
      <c r="D22" s="640"/>
      <c r="E22" s="640"/>
      <c r="F22" s="640"/>
      <c r="G22" s="640"/>
      <c r="H22" s="640"/>
      <c r="I22" s="640"/>
      <c r="J22" s="640"/>
      <c r="K22" s="640"/>
      <c r="L22" s="640"/>
      <c r="M22" s="640"/>
      <c r="N22" s="640"/>
      <c r="O22" s="640"/>
    </row>
    <row r="23" spans="1:15" ht="10.5" customHeight="1">
      <c r="A23" s="602" t="s">
        <v>260</v>
      </c>
      <c r="B23" s="640"/>
      <c r="C23" s="640"/>
      <c r="D23" s="640"/>
      <c r="E23" s="640"/>
      <c r="F23" s="640"/>
      <c r="G23" s="640"/>
      <c r="H23" s="640"/>
      <c r="I23" s="640"/>
      <c r="J23" s="640"/>
      <c r="K23" s="640"/>
      <c r="L23" s="640"/>
      <c r="M23" s="640"/>
      <c r="N23" s="640"/>
      <c r="O23" s="640"/>
    </row>
    <row r="24" spans="1:15">
      <c r="C24" s="62"/>
    </row>
    <row r="25" spans="1:15">
      <c r="A25" s="602"/>
      <c r="B25" s="640"/>
      <c r="C25" s="640"/>
      <c r="D25" s="640"/>
      <c r="E25" s="640"/>
      <c r="F25" s="640"/>
      <c r="G25" s="640"/>
      <c r="H25" s="640"/>
      <c r="I25" s="640"/>
      <c r="J25" s="640"/>
      <c r="K25" s="640"/>
      <c r="L25" s="640"/>
      <c r="M25" s="640"/>
      <c r="N25" s="640"/>
      <c r="O25" s="640"/>
    </row>
    <row r="34" spans="11:11">
      <c r="K34" s="161"/>
    </row>
  </sheetData>
  <mergeCells count="4">
    <mergeCell ref="A25:O25"/>
    <mergeCell ref="A21:O21"/>
    <mergeCell ref="A22:O22"/>
    <mergeCell ref="A23:O23"/>
  </mergeCells>
  <phoneticPr fontId="23" type="noConversion"/>
  <pageMargins left="0.7" right="0.7" top="1.0785416666666667" bottom="0.75" header="0.3" footer="0.3"/>
  <pageSetup scale="59" orientation="landscape" r:id="rId1"/>
  <headerFooter>
    <oddHeader>&amp;C&amp;"Arial,Bold"&amp;K000000Table I-5a
Pacific Gas and Electric Company
2024-2027 Demand Response Programs Incentives
July 2024</oddHeader>
    <oddFooter>&amp;L&amp;F&amp;C&amp;"Calibri,Regular"&amp;11 10&amp;K000000 of 13_x000D_&amp;1#&amp;"Calibri"&amp;12&amp;K000000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P34"/>
  <sheetViews>
    <sheetView view="pageLayout" zoomScale="85" zoomScaleNormal="100" zoomScalePageLayoutView="85" workbookViewId="0">
      <selection activeCell="A25" sqref="A25:O25"/>
    </sheetView>
  </sheetViews>
  <sheetFormatPr defaultColWidth="9.42578125" defaultRowHeight="12.75"/>
  <cols>
    <col min="1" max="1" width="39.570312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1.5703125" style="9" customWidth="1"/>
    <col min="14" max="14" width="13.85546875" style="9" customWidth="1"/>
    <col min="15" max="15" width="15.140625" style="9" bestFit="1" customWidth="1"/>
    <col min="16" max="16384" width="9.42578125" style="9"/>
  </cols>
  <sheetData>
    <row r="1" spans="1:16" s="89" customFormat="1" ht="18">
      <c r="A1" s="88"/>
    </row>
    <row r="3" spans="1:16">
      <c r="A3" s="552" t="s">
        <v>247</v>
      </c>
      <c r="B3" s="406"/>
      <c r="C3" s="406"/>
      <c r="D3" s="406"/>
      <c r="E3" s="406"/>
      <c r="F3" s="406"/>
      <c r="G3" s="406"/>
      <c r="H3" s="406"/>
      <c r="I3" s="406"/>
      <c r="J3" s="406"/>
      <c r="K3" s="406"/>
      <c r="L3" s="406"/>
      <c r="M3" s="406"/>
      <c r="N3" s="406"/>
      <c r="O3" s="553"/>
    </row>
    <row r="4" spans="1:16">
      <c r="A4" s="170"/>
      <c r="B4" s="10"/>
      <c r="C4" s="10"/>
      <c r="D4" s="10"/>
      <c r="E4" s="10"/>
      <c r="F4" s="10"/>
      <c r="G4" s="10"/>
      <c r="H4" s="10"/>
      <c r="I4" s="10"/>
      <c r="J4" s="10"/>
      <c r="K4" s="10"/>
      <c r="L4" s="10"/>
      <c r="M4" s="10"/>
      <c r="N4" s="10"/>
      <c r="O4" s="57"/>
    </row>
    <row r="5" spans="1:16" ht="43.5" customHeight="1">
      <c r="A5" s="174" t="s">
        <v>121</v>
      </c>
      <c r="B5" s="407" t="s">
        <v>5</v>
      </c>
      <c r="C5" s="407" t="s">
        <v>6</v>
      </c>
      <c r="D5" s="407" t="s">
        <v>7</v>
      </c>
      <c r="E5" s="407" t="s">
        <v>8</v>
      </c>
      <c r="F5" s="407" t="s">
        <v>9</v>
      </c>
      <c r="G5" s="407" t="s">
        <v>10</v>
      </c>
      <c r="H5" s="407" t="s">
        <v>33</v>
      </c>
      <c r="I5" s="407" t="s">
        <v>34</v>
      </c>
      <c r="J5" s="407" t="s">
        <v>35</v>
      </c>
      <c r="K5" s="407" t="s">
        <v>36</v>
      </c>
      <c r="L5" s="407" t="s">
        <v>37</v>
      </c>
      <c r="M5" s="175" t="s">
        <v>38</v>
      </c>
      <c r="N5" s="554" t="s">
        <v>124</v>
      </c>
      <c r="O5" s="554" t="s">
        <v>248</v>
      </c>
    </row>
    <row r="6" spans="1:16" ht="19.5" customHeight="1">
      <c r="A6" s="408" t="s">
        <v>249</v>
      </c>
      <c r="B6" s="235"/>
      <c r="C6" s="235"/>
      <c r="D6" s="235"/>
      <c r="E6" s="235"/>
      <c r="F6" s="235"/>
      <c r="G6" s="235"/>
      <c r="H6" s="235"/>
      <c r="I6" s="235"/>
      <c r="J6" s="235"/>
      <c r="K6" s="235"/>
      <c r="L6" s="235"/>
      <c r="M6" s="409"/>
      <c r="N6" s="409"/>
      <c r="O6" s="409"/>
    </row>
    <row r="7" spans="1:16" ht="15.6" customHeight="1">
      <c r="A7" s="410" t="s">
        <v>250</v>
      </c>
      <c r="B7" s="235">
        <v>0</v>
      </c>
      <c r="C7" s="235">
        <v>14160</v>
      </c>
      <c r="D7" s="235">
        <v>424000</v>
      </c>
      <c r="E7" s="235">
        <v>0</v>
      </c>
      <c r="F7" s="235">
        <v>0</v>
      </c>
      <c r="G7" s="235">
        <v>2404.5</v>
      </c>
      <c r="H7" s="235">
        <v>180200</v>
      </c>
      <c r="I7" s="235"/>
      <c r="J7" s="235"/>
      <c r="K7" s="235"/>
      <c r="L7" s="235"/>
      <c r="M7" s="11"/>
      <c r="N7" s="235"/>
      <c r="O7" s="235"/>
    </row>
    <row r="8" spans="1:16" ht="15.6" customHeight="1">
      <c r="A8" s="410" t="s">
        <v>251</v>
      </c>
      <c r="B8" s="235">
        <v>1660337.63</v>
      </c>
      <c r="C8" s="235">
        <v>-173266.37</v>
      </c>
      <c r="D8" s="235">
        <v>-1269069.6299999999</v>
      </c>
      <c r="E8" s="235">
        <v>714868.09</v>
      </c>
      <c r="F8" s="235">
        <v>728823.4</v>
      </c>
      <c r="G8" s="235">
        <v>933639.63</v>
      </c>
      <c r="H8" s="235">
        <v>953543.29</v>
      </c>
      <c r="I8" s="235"/>
      <c r="J8" s="235"/>
      <c r="K8" s="235"/>
      <c r="L8" s="235"/>
      <c r="M8" s="11"/>
      <c r="N8" s="235"/>
      <c r="O8" s="235"/>
    </row>
    <row r="9" spans="1:16" ht="15.6" customHeight="1">
      <c r="A9" s="410" t="s">
        <v>252</v>
      </c>
      <c r="B9" s="235">
        <v>-4648.0499999999956</v>
      </c>
      <c r="C9" s="235">
        <v>0</v>
      </c>
      <c r="D9" s="235">
        <v>0</v>
      </c>
      <c r="E9" s="235">
        <v>0</v>
      </c>
      <c r="F9" s="235">
        <v>5153.5</v>
      </c>
      <c r="G9" s="235">
        <v>-175985.31</v>
      </c>
      <c r="H9" s="235">
        <v>0</v>
      </c>
      <c r="I9" s="235"/>
      <c r="J9" s="235"/>
      <c r="K9" s="235"/>
      <c r="L9" s="235"/>
      <c r="M9" s="11"/>
      <c r="N9" s="235"/>
      <c r="O9" s="235"/>
    </row>
    <row r="10" spans="1:16" ht="15.6" customHeight="1">
      <c r="A10" s="410" t="s">
        <v>143</v>
      </c>
      <c r="B10" s="235">
        <v>0</v>
      </c>
      <c r="C10" s="235">
        <v>0</v>
      </c>
      <c r="D10" s="235">
        <v>0</v>
      </c>
      <c r="E10" s="235">
        <v>0</v>
      </c>
      <c r="F10" s="235">
        <v>0</v>
      </c>
      <c r="G10" s="235">
        <v>0</v>
      </c>
      <c r="H10" s="235">
        <v>0</v>
      </c>
      <c r="I10" s="235"/>
      <c r="J10" s="235"/>
      <c r="K10" s="235"/>
      <c r="L10" s="235"/>
      <c r="M10" s="11"/>
      <c r="N10" s="235"/>
      <c r="O10" s="235"/>
    </row>
    <row r="11" spans="1:16" ht="15.6" customHeight="1">
      <c r="A11" s="411" t="s">
        <v>253</v>
      </c>
      <c r="B11" s="235">
        <v>0</v>
      </c>
      <c r="C11" s="235">
        <v>0</v>
      </c>
      <c r="D11" s="235">
        <v>0</v>
      </c>
      <c r="E11" s="235">
        <v>0</v>
      </c>
      <c r="F11" s="235">
        <v>0</v>
      </c>
      <c r="G11" s="235">
        <v>0</v>
      </c>
      <c r="H11" s="235">
        <v>0</v>
      </c>
      <c r="I11" s="235"/>
      <c r="J11" s="235"/>
      <c r="K11" s="235"/>
      <c r="L11" s="235"/>
      <c r="M11" s="11"/>
      <c r="N11" s="235"/>
      <c r="O11" s="235"/>
    </row>
    <row r="12" spans="1:16" ht="14.25">
      <c r="A12" s="411" t="s">
        <v>254</v>
      </c>
      <c r="B12" s="235">
        <v>15034.45</v>
      </c>
      <c r="C12" s="235">
        <v>536</v>
      </c>
      <c r="D12" s="235">
        <v>-50</v>
      </c>
      <c r="E12" s="235">
        <v>1200</v>
      </c>
      <c r="F12" s="235">
        <v>350</v>
      </c>
      <c r="G12" s="235">
        <v>1475</v>
      </c>
      <c r="H12" s="235">
        <v>50</v>
      </c>
      <c r="I12" s="235"/>
      <c r="J12" s="235"/>
      <c r="K12" s="235"/>
      <c r="L12" s="235"/>
      <c r="M12" s="11"/>
      <c r="N12" s="235"/>
      <c r="O12" s="235"/>
      <c r="P12" s="11"/>
    </row>
    <row r="13" spans="1:16" ht="15.6" customHeight="1">
      <c r="A13" s="411" t="s">
        <v>183</v>
      </c>
      <c r="B13" s="235">
        <v>0</v>
      </c>
      <c r="C13" s="235">
        <v>0</v>
      </c>
      <c r="D13" s="235">
        <v>0</v>
      </c>
      <c r="E13" s="235">
        <v>0</v>
      </c>
      <c r="F13" s="235">
        <v>0</v>
      </c>
      <c r="G13" s="235">
        <v>0</v>
      </c>
      <c r="H13" s="235">
        <v>0</v>
      </c>
      <c r="I13" s="235"/>
      <c r="J13" s="235"/>
      <c r="K13" s="235"/>
      <c r="L13" s="235"/>
      <c r="M13" s="11"/>
      <c r="N13" s="235"/>
      <c r="O13" s="235"/>
    </row>
    <row r="14" spans="1:16" ht="15.6" customHeight="1">
      <c r="A14" s="411" t="s">
        <v>255</v>
      </c>
      <c r="B14" s="235">
        <v>1574797</v>
      </c>
      <c r="C14" s="235">
        <v>-209500</v>
      </c>
      <c r="D14" s="235">
        <v>-1365000</v>
      </c>
      <c r="E14" s="235">
        <v>0</v>
      </c>
      <c r="F14" s="235">
        <v>36012</v>
      </c>
      <c r="G14" s="235">
        <v>-36012</v>
      </c>
      <c r="H14" s="235">
        <v>0</v>
      </c>
      <c r="I14" s="235"/>
      <c r="J14" s="235"/>
      <c r="K14" s="235"/>
      <c r="L14" s="235"/>
      <c r="M14" s="11"/>
      <c r="N14" s="235"/>
      <c r="O14" s="235"/>
    </row>
    <row r="15" spans="1:16">
      <c r="A15" s="552" t="s">
        <v>256</v>
      </c>
      <c r="B15" s="412">
        <f>SUM(B7:B14)</f>
        <v>3245521.03</v>
      </c>
      <c r="C15" s="412">
        <f>SUM(C7:C14)</f>
        <v>-368070.37</v>
      </c>
      <c r="D15" s="412">
        <f t="shared" ref="D15:L15" si="0">SUM(D7:D14)</f>
        <v>-2210119.63</v>
      </c>
      <c r="E15" s="412">
        <f t="shared" si="0"/>
        <v>716068.09</v>
      </c>
      <c r="F15" s="412">
        <f t="shared" si="0"/>
        <v>770338.9</v>
      </c>
      <c r="G15" s="412">
        <f>SUM(G7:G14)</f>
        <v>725521.82000000007</v>
      </c>
      <c r="H15" s="412">
        <f t="shared" si="0"/>
        <v>1133793.29</v>
      </c>
      <c r="I15" s="412">
        <f t="shared" si="0"/>
        <v>0</v>
      </c>
      <c r="J15" s="412">
        <f t="shared" si="0"/>
        <v>0</v>
      </c>
      <c r="K15" s="412">
        <f t="shared" si="0"/>
        <v>0</v>
      </c>
      <c r="L15" s="412">
        <f t="shared" si="0"/>
        <v>0</v>
      </c>
      <c r="M15" s="412">
        <f>SUM(M7:M14)</f>
        <v>0</v>
      </c>
      <c r="N15" s="412">
        <f>SUM(N7:N14)</f>
        <v>0</v>
      </c>
      <c r="O15" s="412">
        <f>SUM(O7:O14)</f>
        <v>0</v>
      </c>
    </row>
    <row r="16" spans="1:16" ht="12.6" hidden="1" customHeight="1">
      <c r="A16" s="352"/>
      <c r="B16" s="236"/>
      <c r="C16" s="236"/>
      <c r="D16" s="236"/>
      <c r="E16" s="236"/>
      <c r="F16" s="236"/>
      <c r="G16" s="237"/>
      <c r="H16" s="236"/>
      <c r="I16" s="236"/>
      <c r="J16" s="236"/>
      <c r="K16" s="236"/>
      <c r="L16" s="236">
        <v>2854704.9</v>
      </c>
      <c r="M16" s="97"/>
      <c r="N16" s="413"/>
      <c r="O16" s="236" t="e">
        <f>SUM(#REF!)</f>
        <v>#REF!</v>
      </c>
    </row>
    <row r="17" spans="1:15" ht="13.5" thickBot="1">
      <c r="A17" s="98"/>
      <c r="B17" s="171"/>
      <c r="C17" s="171"/>
      <c r="D17" s="171"/>
      <c r="E17" s="171"/>
      <c r="F17" s="171"/>
      <c r="G17" s="173"/>
      <c r="H17" s="171"/>
      <c r="I17" s="171"/>
      <c r="J17" s="171"/>
      <c r="K17" s="171"/>
      <c r="L17" s="171"/>
      <c r="M17" s="96"/>
      <c r="N17" s="96"/>
      <c r="O17" s="171"/>
    </row>
    <row r="18" spans="1:15" ht="9" customHeight="1" thickBot="1">
      <c r="A18" s="408"/>
      <c r="B18" s="236"/>
      <c r="C18" s="236"/>
      <c r="D18" s="236"/>
      <c r="E18" s="236"/>
      <c r="F18" s="236"/>
      <c r="G18" s="237"/>
      <c r="H18" s="236"/>
      <c r="I18" s="236"/>
      <c r="J18" s="236"/>
      <c r="K18" s="236"/>
      <c r="L18" s="236"/>
      <c r="M18" s="97"/>
      <c r="N18" s="97"/>
      <c r="O18" s="97"/>
    </row>
    <row r="19" spans="1:15" ht="20.25" customHeight="1" thickBot="1">
      <c r="A19" s="162" t="s">
        <v>257</v>
      </c>
      <c r="B19" s="172">
        <v>0</v>
      </c>
      <c r="C19" s="172">
        <v>0</v>
      </c>
      <c r="D19" s="172">
        <v>0</v>
      </c>
      <c r="E19" s="172">
        <v>0</v>
      </c>
      <c r="F19" s="172">
        <v>0</v>
      </c>
      <c r="G19" s="172">
        <v>0</v>
      </c>
      <c r="H19" s="172">
        <v>0</v>
      </c>
      <c r="I19" s="172">
        <v>0</v>
      </c>
      <c r="J19" s="172">
        <v>0</v>
      </c>
      <c r="K19" s="172">
        <v>0</v>
      </c>
      <c r="L19" s="172">
        <v>0</v>
      </c>
      <c r="M19" s="172">
        <v>0</v>
      </c>
      <c r="N19" s="163">
        <f>SUM(B19:M19)</f>
        <v>0</v>
      </c>
      <c r="O19" s="180">
        <f>N19</f>
        <v>0</v>
      </c>
    </row>
    <row r="20" spans="1:15" ht="20.25" customHeight="1">
      <c r="A20" s="41"/>
      <c r="B20" s="11"/>
      <c r="C20" s="11"/>
      <c r="D20" s="11"/>
      <c r="E20" s="11"/>
      <c r="F20" s="11"/>
      <c r="G20" s="11"/>
      <c r="H20" s="11"/>
      <c r="I20" s="11"/>
      <c r="J20" s="11"/>
      <c r="K20" s="11"/>
      <c r="L20" s="11"/>
      <c r="M20" s="11"/>
      <c r="N20" s="329"/>
      <c r="O20" s="329"/>
    </row>
    <row r="21" spans="1:15" ht="10.5" customHeight="1">
      <c r="A21" s="602" t="s">
        <v>258</v>
      </c>
      <c r="B21" s="640"/>
      <c r="C21" s="640"/>
      <c r="D21" s="640"/>
      <c r="E21" s="640"/>
      <c r="F21" s="640"/>
      <c r="G21" s="640"/>
      <c r="H21" s="640"/>
      <c r="I21" s="640"/>
      <c r="J21" s="640"/>
      <c r="K21" s="640"/>
      <c r="L21" s="640"/>
      <c r="M21" s="640"/>
      <c r="N21" s="640"/>
      <c r="O21" s="640"/>
    </row>
    <row r="22" spans="1:15" ht="10.5" customHeight="1">
      <c r="A22" s="602" t="s">
        <v>259</v>
      </c>
      <c r="B22" s="640"/>
      <c r="C22" s="640"/>
      <c r="D22" s="640"/>
      <c r="E22" s="640"/>
      <c r="F22" s="640"/>
      <c r="G22" s="640"/>
      <c r="H22" s="640"/>
      <c r="I22" s="640"/>
      <c r="J22" s="640"/>
      <c r="K22" s="640"/>
      <c r="L22" s="640"/>
      <c r="M22" s="640"/>
      <c r="N22" s="640"/>
      <c r="O22" s="640"/>
    </row>
    <row r="23" spans="1:15" ht="10.5" customHeight="1">
      <c r="A23" s="602" t="s">
        <v>260</v>
      </c>
      <c r="B23" s="640"/>
      <c r="C23" s="640"/>
      <c r="D23" s="640"/>
      <c r="E23" s="640"/>
      <c r="F23" s="640"/>
      <c r="G23" s="640"/>
      <c r="H23" s="640"/>
      <c r="I23" s="640"/>
      <c r="J23" s="640"/>
      <c r="K23" s="640"/>
      <c r="L23" s="640"/>
      <c r="M23" s="640"/>
      <c r="N23" s="640"/>
      <c r="O23" s="640"/>
    </row>
    <row r="24" spans="1:15">
      <c r="C24" s="62"/>
    </row>
    <row r="25" spans="1:15">
      <c r="A25" s="602"/>
      <c r="B25" s="640"/>
      <c r="C25" s="640"/>
      <c r="D25" s="640"/>
      <c r="E25" s="640"/>
      <c r="F25" s="640"/>
      <c r="G25" s="640"/>
      <c r="H25" s="640"/>
      <c r="I25" s="640"/>
      <c r="J25" s="640"/>
      <c r="K25" s="640"/>
      <c r="L25" s="640"/>
      <c r="M25" s="640"/>
      <c r="N25" s="640"/>
      <c r="O25" s="640"/>
    </row>
    <row r="34" spans="11:11">
      <c r="K34" s="161"/>
    </row>
  </sheetData>
  <mergeCells count="4">
    <mergeCell ref="A21:O21"/>
    <mergeCell ref="A22:O22"/>
    <mergeCell ref="A23:O23"/>
    <mergeCell ref="A25:O25"/>
  </mergeCells>
  <pageMargins left="0.7" right="0.7" top="1.0785416666666667" bottom="0.75" header="0.3" footer="0.3"/>
  <pageSetup scale="58" orientation="landscape" r:id="rId1"/>
  <headerFooter>
    <oddHeader>&amp;C&amp;"Arial,Bold"&amp;K000000Table I-5a
Pacific Gas and Electric Company
2024-2027 Demand Response Programs Incentives
July 2024</oddHeader>
    <oddFooter>&amp;L&amp;F&amp;C&amp;"Calibri,Regular"&amp;11 &amp;K00000011 of 13_x000D_&amp;1#&amp;"Calibri"&amp;12&amp;K000000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zoomScale="70" zoomScaleNormal="73" zoomScalePageLayoutView="70" workbookViewId="0">
      <selection activeCell="F57" sqref="F57"/>
    </sheetView>
  </sheetViews>
  <sheetFormatPr defaultColWidth="5.42578125" defaultRowHeight="12.75" outlineLevelRow="1"/>
  <cols>
    <col min="1" max="1" width="67.5703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414" t="s">
        <v>261</v>
      </c>
      <c r="B1" s="645" t="s">
        <v>262</v>
      </c>
      <c r="C1" s="646"/>
      <c r="D1" s="646"/>
      <c r="E1" s="646"/>
      <c r="F1" s="646"/>
      <c r="G1" s="646"/>
      <c r="H1" s="646"/>
      <c r="I1" s="646"/>
      <c r="J1" s="646"/>
      <c r="K1" s="646"/>
      <c r="L1" s="646"/>
      <c r="M1" s="647"/>
      <c r="N1" s="648" t="s">
        <v>263</v>
      </c>
      <c r="O1" s="648" t="s">
        <v>264</v>
      </c>
      <c r="P1" s="650" t="s">
        <v>265</v>
      </c>
      <c r="Q1" s="650" t="s">
        <v>266</v>
      </c>
    </row>
    <row r="2" spans="1:17" ht="51" customHeight="1">
      <c r="A2" s="27"/>
      <c r="B2" s="415" t="s">
        <v>5</v>
      </c>
      <c r="C2" s="556" t="s">
        <v>6</v>
      </c>
      <c r="D2" s="556" t="s">
        <v>7</v>
      </c>
      <c r="E2" s="556" t="s">
        <v>8</v>
      </c>
      <c r="F2" s="556" t="s">
        <v>9</v>
      </c>
      <c r="G2" s="556" t="s">
        <v>10</v>
      </c>
      <c r="H2" s="557" t="s">
        <v>33</v>
      </c>
      <c r="I2" s="556" t="s">
        <v>34</v>
      </c>
      <c r="J2" s="556" t="s">
        <v>35</v>
      </c>
      <c r="K2" s="556" t="s">
        <v>36</v>
      </c>
      <c r="L2" s="556" t="s">
        <v>37</v>
      </c>
      <c r="M2" s="415" t="s">
        <v>38</v>
      </c>
      <c r="N2" s="649"/>
      <c r="O2" s="649" t="s">
        <v>267</v>
      </c>
      <c r="P2" s="651"/>
      <c r="Q2" s="651"/>
    </row>
    <row r="3" spans="1:17" ht="15.75">
      <c r="A3" s="558" t="s">
        <v>268</v>
      </c>
      <c r="B3" s="416"/>
      <c r="C3" s="559"/>
      <c r="D3" s="559"/>
      <c r="E3" s="559"/>
      <c r="F3" s="559"/>
      <c r="G3" s="559"/>
      <c r="H3" s="559"/>
      <c r="I3" s="559"/>
      <c r="J3" s="559"/>
      <c r="K3" s="559"/>
      <c r="L3" s="559"/>
      <c r="M3" s="559"/>
      <c r="N3" s="417"/>
      <c r="O3" s="417"/>
      <c r="P3" s="417"/>
      <c r="Q3" s="417"/>
    </row>
    <row r="4" spans="1:17">
      <c r="A4" s="304" t="s">
        <v>269</v>
      </c>
      <c r="B4" s="239">
        <f>VLOOKUP(A4,'[16]ME&amp;O Actual Expenditures'!$B:$S,3,0)</f>
        <v>0</v>
      </c>
      <c r="C4" s="418">
        <v>0</v>
      </c>
      <c r="D4" s="418">
        <v>0</v>
      </c>
      <c r="E4" s="418">
        <v>0</v>
      </c>
      <c r="F4" s="418">
        <v>0</v>
      </c>
      <c r="G4" s="418">
        <v>0</v>
      </c>
      <c r="H4" s="418">
        <v>0</v>
      </c>
      <c r="I4" s="418">
        <v>0</v>
      </c>
      <c r="J4" s="418">
        <v>0</v>
      </c>
      <c r="K4" s="418">
        <v>0</v>
      </c>
      <c r="L4" s="418">
        <v>0</v>
      </c>
      <c r="M4" s="419">
        <v>0</v>
      </c>
      <c r="N4" s="239">
        <v>0</v>
      </c>
      <c r="O4" s="239">
        <v>0</v>
      </c>
      <c r="P4" s="240"/>
      <c r="Q4" s="297"/>
    </row>
    <row r="5" spans="1:17">
      <c r="A5" s="304" t="s">
        <v>270</v>
      </c>
      <c r="B5" s="239">
        <f>VLOOKUP(A5,'[16]ME&amp;O Actual Expenditures'!$B:$S,3,0)</f>
        <v>0</v>
      </c>
      <c r="C5" s="418">
        <v>0</v>
      </c>
      <c r="D5" s="418">
        <v>0</v>
      </c>
      <c r="E5" s="418">
        <v>0</v>
      </c>
      <c r="F5" s="418">
        <v>0</v>
      </c>
      <c r="G5" s="418">
        <v>0</v>
      </c>
      <c r="H5" s="418">
        <v>0</v>
      </c>
      <c r="I5" s="418">
        <v>0</v>
      </c>
      <c r="J5" s="418">
        <v>0</v>
      </c>
      <c r="K5" s="418">
        <v>0</v>
      </c>
      <c r="L5" s="418">
        <v>0</v>
      </c>
      <c r="M5" s="419">
        <v>0</v>
      </c>
      <c r="N5" s="239">
        <v>0</v>
      </c>
      <c r="O5" s="239">
        <v>0</v>
      </c>
      <c r="P5" s="240"/>
      <c r="Q5" s="297"/>
    </row>
    <row r="6" spans="1:17" ht="15.75">
      <c r="A6" s="560" t="s">
        <v>271</v>
      </c>
      <c r="B6" s="420">
        <v>0</v>
      </c>
      <c r="C6" s="561">
        <v>0</v>
      </c>
      <c r="D6" s="561">
        <v>0</v>
      </c>
      <c r="E6" s="561">
        <v>0</v>
      </c>
      <c r="F6" s="561">
        <v>0</v>
      </c>
      <c r="G6" s="561">
        <v>0</v>
      </c>
      <c r="H6" s="561">
        <v>0</v>
      </c>
      <c r="I6" s="561">
        <v>0</v>
      </c>
      <c r="J6" s="561">
        <v>0</v>
      </c>
      <c r="K6" s="561">
        <v>0</v>
      </c>
      <c r="L6" s="561">
        <v>0</v>
      </c>
      <c r="M6" s="562">
        <v>0</v>
      </c>
      <c r="N6" s="420">
        <v>0</v>
      </c>
      <c r="O6" s="420">
        <v>0</v>
      </c>
      <c r="P6" s="421"/>
      <c r="Q6" s="422"/>
    </row>
    <row r="7" spans="1:17" ht="8.25" customHeight="1">
      <c r="A7" s="310"/>
      <c r="B7" s="423"/>
      <c r="C7" s="310"/>
      <c r="D7" s="310"/>
      <c r="E7" s="310"/>
      <c r="F7" s="310"/>
      <c r="G7" s="310"/>
      <c r="H7" s="310"/>
      <c r="I7" s="310"/>
      <c r="J7" s="310"/>
      <c r="K7" s="310"/>
      <c r="L7" s="310"/>
      <c r="M7" s="310"/>
      <c r="N7" s="241"/>
      <c r="O7" s="241"/>
      <c r="P7" s="240"/>
      <c r="Q7" s="240"/>
    </row>
    <row r="8" spans="1:17" ht="18">
      <c r="A8" s="424" t="s">
        <v>272</v>
      </c>
      <c r="B8" s="262"/>
      <c r="C8" s="310"/>
      <c r="D8" s="310"/>
      <c r="E8" s="310"/>
      <c r="F8" s="310"/>
      <c r="G8" s="310"/>
      <c r="H8" s="310"/>
      <c r="I8" s="310"/>
      <c r="J8" s="310"/>
      <c r="K8" s="310"/>
      <c r="L8" s="310"/>
      <c r="M8" s="310"/>
      <c r="N8" s="241"/>
      <c r="O8" s="241"/>
      <c r="P8" s="240"/>
      <c r="Q8" s="240"/>
    </row>
    <row r="9" spans="1:17">
      <c r="A9" s="261" t="s">
        <v>273</v>
      </c>
      <c r="B9" s="425"/>
      <c r="C9" s="426"/>
      <c r="D9" s="426"/>
      <c r="E9" s="426"/>
      <c r="F9" s="426"/>
      <c r="G9" s="426"/>
      <c r="H9" s="426"/>
      <c r="I9" s="426"/>
      <c r="J9" s="426"/>
      <c r="K9" s="426"/>
      <c r="L9" s="426"/>
      <c r="M9" s="426"/>
      <c r="N9" s="243"/>
      <c r="O9" s="243"/>
      <c r="P9" s="244">
        <v>2650000</v>
      </c>
      <c r="Q9" s="244"/>
    </row>
    <row r="10" spans="1:17">
      <c r="A10" s="306"/>
      <c r="B10" s="423"/>
      <c r="C10" s="310"/>
      <c r="D10" s="310"/>
      <c r="E10" s="310"/>
      <c r="F10" s="310"/>
      <c r="G10" s="310"/>
      <c r="H10" s="310"/>
      <c r="I10" s="310"/>
      <c r="J10" s="310"/>
      <c r="K10" s="310"/>
      <c r="L10" s="310"/>
      <c r="M10" s="310"/>
      <c r="N10" s="241"/>
      <c r="O10" s="241"/>
      <c r="P10" s="240"/>
      <c r="Q10" s="240"/>
    </row>
    <row r="11" spans="1:17">
      <c r="A11" s="18" t="s">
        <v>274</v>
      </c>
      <c r="B11" s="307"/>
      <c r="C11" s="176"/>
      <c r="D11" s="176"/>
      <c r="E11" s="176"/>
      <c r="F11" s="176"/>
      <c r="G11" s="176"/>
      <c r="H11" s="176"/>
      <c r="I11" s="176"/>
      <c r="J11" s="176"/>
      <c r="K11" s="176"/>
      <c r="L11" s="176"/>
      <c r="M11" s="176"/>
      <c r="N11" s="165"/>
      <c r="O11" s="165"/>
      <c r="P11" s="61"/>
      <c r="Q11" s="240"/>
    </row>
    <row r="12" spans="1:17">
      <c r="A12" s="304" t="s">
        <v>275</v>
      </c>
      <c r="B12" s="309" t="s">
        <v>19</v>
      </c>
      <c r="C12" s="209" t="s">
        <v>19</v>
      </c>
      <c r="D12" s="427" t="s">
        <v>19</v>
      </c>
      <c r="E12" s="428" t="s">
        <v>19</v>
      </c>
      <c r="F12" s="428" t="s">
        <v>19</v>
      </c>
      <c r="G12" s="428" t="s">
        <v>19</v>
      </c>
      <c r="H12" s="428" t="s">
        <v>19</v>
      </c>
      <c r="I12" s="428"/>
      <c r="J12" s="428"/>
      <c r="K12" s="428"/>
      <c r="L12" s="428"/>
      <c r="M12" s="428"/>
      <c r="N12" s="245"/>
      <c r="O12" s="245"/>
      <c r="P12" s="294"/>
      <c r="Q12" s="295"/>
    </row>
    <row r="13" spans="1:17">
      <c r="A13" s="304" t="s">
        <v>276</v>
      </c>
      <c r="B13" s="249">
        <v>0</v>
      </c>
      <c r="C13" s="249">
        <v>0</v>
      </c>
      <c r="D13" s="341">
        <v>0</v>
      </c>
      <c r="E13" s="341">
        <v>0</v>
      </c>
      <c r="F13" s="242">
        <v>0</v>
      </c>
      <c r="G13" s="242">
        <v>0</v>
      </c>
      <c r="H13" s="242">
        <v>0</v>
      </c>
      <c r="I13" s="242">
        <v>0</v>
      </c>
      <c r="J13" s="242">
        <v>0</v>
      </c>
      <c r="K13" s="242">
        <v>0</v>
      </c>
      <c r="L13" s="242">
        <v>0</v>
      </c>
      <c r="M13" s="242">
        <v>0</v>
      </c>
      <c r="N13" s="238">
        <f t="shared" ref="N13" si="0">SUM(B13:M13)</f>
        <v>0</v>
      </c>
      <c r="O13" s="238">
        <f>N13</f>
        <v>0</v>
      </c>
      <c r="P13" s="655" t="s">
        <v>1</v>
      </c>
      <c r="Q13" s="296" t="str">
        <f>P13</f>
        <v xml:space="preserve"> </v>
      </c>
    </row>
    <row r="14" spans="1:17">
      <c r="A14" s="305" t="s">
        <v>277</v>
      </c>
      <c r="B14" s="247" t="s">
        <v>19</v>
      </c>
      <c r="C14" s="247" t="s">
        <v>19</v>
      </c>
      <c r="D14" s="338" t="s">
        <v>19</v>
      </c>
      <c r="E14" s="428" t="s">
        <v>19</v>
      </c>
      <c r="F14" s="428" t="s">
        <v>19</v>
      </c>
      <c r="G14" s="428" t="s">
        <v>19</v>
      </c>
      <c r="H14" s="428" t="s">
        <v>19</v>
      </c>
      <c r="I14" s="428"/>
      <c r="J14" s="428"/>
      <c r="K14" s="428"/>
      <c r="L14" s="428"/>
      <c r="M14" s="428"/>
      <c r="N14" s="245"/>
      <c r="O14" s="245"/>
      <c r="P14" s="656"/>
      <c r="Q14" s="245"/>
    </row>
    <row r="15" spans="1:17">
      <c r="A15" s="305" t="s">
        <v>278</v>
      </c>
      <c r="B15" s="249">
        <v>0</v>
      </c>
      <c r="C15" s="249">
        <v>0</v>
      </c>
      <c r="D15" s="341">
        <v>0</v>
      </c>
      <c r="E15" s="341">
        <v>0</v>
      </c>
      <c r="F15" s="242">
        <v>0</v>
      </c>
      <c r="G15" s="242">
        <v>0</v>
      </c>
      <c r="H15" s="242">
        <v>0</v>
      </c>
      <c r="I15" s="242">
        <v>0</v>
      </c>
      <c r="J15" s="242">
        <v>0</v>
      </c>
      <c r="K15" s="242">
        <v>0</v>
      </c>
      <c r="L15" s="242">
        <v>0</v>
      </c>
      <c r="M15" s="242">
        <v>0</v>
      </c>
      <c r="N15" s="246">
        <f>SUM(B15:M15)</f>
        <v>0</v>
      </c>
      <c r="O15" s="238">
        <f>N15</f>
        <v>0</v>
      </c>
      <c r="P15" s="656"/>
      <c r="Q15" s="296"/>
    </row>
    <row r="16" spans="1:17">
      <c r="A16" s="305" t="s">
        <v>279</v>
      </c>
      <c r="B16" s="247" t="s">
        <v>19</v>
      </c>
      <c r="C16" s="247" t="s">
        <v>19</v>
      </c>
      <c r="D16" s="338" t="s">
        <v>19</v>
      </c>
      <c r="E16" s="428" t="s">
        <v>19</v>
      </c>
      <c r="F16" s="428" t="s">
        <v>19</v>
      </c>
      <c r="G16" s="428" t="s">
        <v>19</v>
      </c>
      <c r="H16" s="428" t="s">
        <v>19</v>
      </c>
      <c r="I16" s="428"/>
      <c r="J16" s="428"/>
      <c r="K16" s="428"/>
      <c r="L16" s="428"/>
      <c r="M16" s="428"/>
      <c r="N16" s="245"/>
      <c r="O16" s="245"/>
      <c r="P16" s="656"/>
      <c r="Q16" s="298"/>
    </row>
    <row r="17" spans="1:17">
      <c r="A17" s="305" t="s">
        <v>210</v>
      </c>
      <c r="B17" s="249">
        <v>0</v>
      </c>
      <c r="C17" s="249">
        <v>0</v>
      </c>
      <c r="D17" s="341">
        <v>0</v>
      </c>
      <c r="E17" s="341">
        <v>0</v>
      </c>
      <c r="F17" s="242">
        <v>0</v>
      </c>
      <c r="G17" s="242">
        <v>0</v>
      </c>
      <c r="H17" s="242">
        <v>0</v>
      </c>
      <c r="I17" s="242">
        <v>0</v>
      </c>
      <c r="J17" s="242">
        <v>0</v>
      </c>
      <c r="K17" s="242">
        <v>0</v>
      </c>
      <c r="L17" s="242">
        <v>0</v>
      </c>
      <c r="M17" s="242">
        <v>0</v>
      </c>
      <c r="N17" s="246">
        <f>SUM(B17:M17)</f>
        <v>0</v>
      </c>
      <c r="O17" s="238">
        <f>N17</f>
        <v>0</v>
      </c>
      <c r="P17" s="656"/>
      <c r="Q17" s="296"/>
    </row>
    <row r="18" spans="1:17">
      <c r="A18" s="305" t="s">
        <v>280</v>
      </c>
      <c r="B18" s="247" t="s">
        <v>19</v>
      </c>
      <c r="C18" s="247" t="s">
        <v>19</v>
      </c>
      <c r="D18" s="338" t="s">
        <v>19</v>
      </c>
      <c r="E18" s="428" t="s">
        <v>19</v>
      </c>
      <c r="F18" s="428" t="s">
        <v>19</v>
      </c>
      <c r="G18" s="428" t="s">
        <v>19</v>
      </c>
      <c r="H18" s="428" t="s">
        <v>19</v>
      </c>
      <c r="I18" s="428"/>
      <c r="J18" s="428"/>
      <c r="K18" s="428"/>
      <c r="L18" s="428"/>
      <c r="M18" s="428"/>
      <c r="N18" s="245"/>
      <c r="O18" s="248"/>
      <c r="P18" s="656"/>
      <c r="Q18" s="298"/>
    </row>
    <row r="19" spans="1:17">
      <c r="A19" s="305" t="s">
        <v>281</v>
      </c>
      <c r="B19" s="247" t="s">
        <v>19</v>
      </c>
      <c r="C19" s="247" t="s">
        <v>19</v>
      </c>
      <c r="D19" s="338" t="s">
        <v>19</v>
      </c>
      <c r="E19" s="428" t="s">
        <v>19</v>
      </c>
      <c r="F19" s="428" t="s">
        <v>19</v>
      </c>
      <c r="G19" s="428" t="s">
        <v>19</v>
      </c>
      <c r="H19" s="428" t="s">
        <v>19</v>
      </c>
      <c r="I19" s="428"/>
      <c r="J19" s="428"/>
      <c r="K19" s="428"/>
      <c r="L19" s="428"/>
      <c r="M19" s="428"/>
      <c r="N19" s="245"/>
      <c r="O19" s="248"/>
      <c r="P19" s="656"/>
      <c r="Q19" s="298"/>
    </row>
    <row r="20" spans="1:17">
      <c r="A20" s="305" t="s">
        <v>282</v>
      </c>
      <c r="B20" s="249">
        <v>31302.024000000001</v>
      </c>
      <c r="C20" s="324">
        <v>15437.348000000002</v>
      </c>
      <c r="D20" s="341">
        <v>35561.392</v>
      </c>
      <c r="E20" s="341">
        <v>27008.144</v>
      </c>
      <c r="F20" s="341">
        <v>22102</v>
      </c>
      <c r="G20" s="341">
        <v>24113</v>
      </c>
      <c r="H20" s="583">
        <v>29859</v>
      </c>
      <c r="I20" s="308">
        <v>0</v>
      </c>
      <c r="J20" s="308">
        <v>0</v>
      </c>
      <c r="K20" s="308">
        <v>0</v>
      </c>
      <c r="L20" s="308">
        <v>0</v>
      </c>
      <c r="M20" s="308">
        <v>0</v>
      </c>
      <c r="N20" s="246">
        <f>SUM(B20:M20)</f>
        <v>185382.908</v>
      </c>
      <c r="O20" s="249">
        <f>N20</f>
        <v>185382.908</v>
      </c>
      <c r="P20" s="656"/>
      <c r="Q20" s="296"/>
    </row>
    <row r="21" spans="1:17" s="28" customFormat="1">
      <c r="A21" s="304" t="s">
        <v>283</v>
      </c>
      <c r="B21" s="247" t="s">
        <v>19</v>
      </c>
      <c r="C21" s="247" t="s">
        <v>19</v>
      </c>
      <c r="D21" s="338" t="s">
        <v>19</v>
      </c>
      <c r="E21" s="428" t="s">
        <v>19</v>
      </c>
      <c r="F21" s="247" t="s">
        <v>19</v>
      </c>
      <c r="G21" s="428" t="s">
        <v>19</v>
      </c>
      <c r="H21" s="428" t="s">
        <v>19</v>
      </c>
      <c r="I21" s="428"/>
      <c r="J21" s="247"/>
      <c r="K21" s="428"/>
      <c r="L21" s="428"/>
      <c r="M21" s="428"/>
      <c r="N21" s="245"/>
      <c r="O21" s="248"/>
      <c r="P21" s="656"/>
      <c r="Q21" s="298"/>
    </row>
    <row r="22" spans="1:17">
      <c r="A22" s="304" t="s">
        <v>284</v>
      </c>
      <c r="B22" s="297">
        <v>46953.035999999993</v>
      </c>
      <c r="C22" s="324">
        <v>23156.022000000004</v>
      </c>
      <c r="D22" s="341">
        <v>53342.088000000003</v>
      </c>
      <c r="E22" s="341">
        <v>40512.216</v>
      </c>
      <c r="F22" s="341">
        <v>33153</v>
      </c>
      <c r="G22" s="341">
        <v>36170</v>
      </c>
      <c r="H22" s="581">
        <v>44789</v>
      </c>
      <c r="I22" s="239">
        <v>0</v>
      </c>
      <c r="J22" s="239">
        <v>0</v>
      </c>
      <c r="K22" s="239">
        <v>0</v>
      </c>
      <c r="L22" s="239">
        <v>0</v>
      </c>
      <c r="M22" s="239">
        <v>0</v>
      </c>
      <c r="N22" s="249">
        <f>SUM(B22:M22)</f>
        <v>278075.36199999996</v>
      </c>
      <c r="O22" s="249">
        <f>N22</f>
        <v>278075.36199999996</v>
      </c>
      <c r="P22" s="656"/>
      <c r="Q22" s="299"/>
    </row>
    <row r="23" spans="1:17">
      <c r="A23" s="306"/>
      <c r="B23" s="297"/>
      <c r="C23" s="316"/>
      <c r="D23" s="341"/>
      <c r="E23" s="239"/>
      <c r="F23" s="239"/>
      <c r="G23" s="239"/>
      <c r="H23" s="239"/>
      <c r="I23" s="239"/>
      <c r="J23" s="239"/>
      <c r="K23" s="239"/>
      <c r="L23" s="239"/>
      <c r="M23" s="239"/>
      <c r="N23" s="297"/>
      <c r="O23" s="239"/>
      <c r="P23" s="657"/>
      <c r="Q23" s="297"/>
    </row>
    <row r="24" spans="1:17">
      <c r="A24" s="306" t="s">
        <v>285</v>
      </c>
      <c r="B24" s="346"/>
      <c r="C24" s="316"/>
      <c r="D24" s="341"/>
      <c r="E24" s="239"/>
      <c r="F24" s="239"/>
      <c r="G24" s="239"/>
      <c r="H24" s="239"/>
      <c r="I24" s="239"/>
      <c r="J24" s="239"/>
      <c r="K24" s="239"/>
      <c r="L24" s="239"/>
      <c r="M24" s="239"/>
      <c r="N24" s="297"/>
      <c r="O24" s="239"/>
      <c r="P24" s="657"/>
      <c r="Q24" s="297"/>
    </row>
    <row r="25" spans="1:17">
      <c r="A25" s="480" t="s">
        <v>244</v>
      </c>
      <c r="B25" s="481">
        <f>SUM(B26:B30)</f>
        <v>1459.8399999999997</v>
      </c>
      <c r="C25" s="482">
        <f t="shared" ref="C25" si="1">SUM(C26:C30)</f>
        <v>4052.9700000000012</v>
      </c>
      <c r="D25" s="483">
        <f>SUM(D26:D30)</f>
        <v>40697.86</v>
      </c>
      <c r="E25" s="483">
        <f>SUM(E26:E30)</f>
        <v>30898.730000000003</v>
      </c>
      <c r="F25" s="481">
        <f>SUM(F26:F30)</f>
        <v>14104</v>
      </c>
      <c r="G25" s="481">
        <f>SUM(G26:G30)</f>
        <v>5901</v>
      </c>
      <c r="H25" s="481">
        <f>SUM(H27:H30)</f>
        <v>5336</v>
      </c>
      <c r="I25" s="481">
        <f t="shared" ref="I25:N25" si="2">SUM(I26:I30)</f>
        <v>0</v>
      </c>
      <c r="J25" s="481">
        <f t="shared" si="2"/>
        <v>0</v>
      </c>
      <c r="K25" s="481">
        <f t="shared" si="2"/>
        <v>0</v>
      </c>
      <c r="L25" s="481">
        <f t="shared" si="2"/>
        <v>0</v>
      </c>
      <c r="M25" s="481">
        <f t="shared" si="2"/>
        <v>0</v>
      </c>
      <c r="N25" s="481">
        <f t="shared" si="2"/>
        <v>102450.4</v>
      </c>
      <c r="O25" s="484">
        <f t="shared" ref="O25:O43" si="3">N25</f>
        <v>102450.4</v>
      </c>
      <c r="P25" s="657"/>
      <c r="Q25" s="297"/>
    </row>
    <row r="26" spans="1:17">
      <c r="A26" s="304" t="s">
        <v>286</v>
      </c>
      <c r="B26" s="429">
        <v>0</v>
      </c>
      <c r="C26" s="430">
        <v>0</v>
      </c>
      <c r="D26" s="431">
        <f>VLOOKUP(A26,'[17]ME&amp;O Actual Expenditures'!$B:$S,5,0)</f>
        <v>0</v>
      </c>
      <c r="E26" s="242">
        <v>0</v>
      </c>
      <c r="F26" s="429">
        <v>0</v>
      </c>
      <c r="G26" s="586">
        <v>0</v>
      </c>
      <c r="H26" s="302">
        <v>0</v>
      </c>
      <c r="I26" s="587">
        <v>0</v>
      </c>
      <c r="J26" s="302">
        <v>0</v>
      </c>
      <c r="K26" s="302">
        <v>0</v>
      </c>
      <c r="L26" s="302">
        <v>0</v>
      </c>
      <c r="M26" s="242">
        <v>0</v>
      </c>
      <c r="N26" s="246">
        <f>SUM(B26:M26)</f>
        <v>0</v>
      </c>
      <c r="O26" s="246">
        <f>N26</f>
        <v>0</v>
      </c>
      <c r="P26" s="657"/>
      <c r="Q26" s="297"/>
    </row>
    <row r="27" spans="1:17">
      <c r="A27" s="304" t="s">
        <v>287</v>
      </c>
      <c r="B27" s="239">
        <v>974.7299999999999</v>
      </c>
      <c r="C27" s="339">
        <v>8614.2800000000007</v>
      </c>
      <c r="D27" s="341">
        <v>36983.47</v>
      </c>
      <c r="E27" s="242">
        <v>3376.8099999999995</v>
      </c>
      <c r="F27" s="242">
        <v>1086</v>
      </c>
      <c r="G27" s="315">
        <v>-823</v>
      </c>
      <c r="H27" s="249">
        <v>1422</v>
      </c>
      <c r="I27" s="588">
        <v>0</v>
      </c>
      <c r="J27" s="315">
        <v>0</v>
      </c>
      <c r="K27" s="300">
        <v>0</v>
      </c>
      <c r="L27" s="300">
        <v>0</v>
      </c>
      <c r="M27" s="242">
        <v>0</v>
      </c>
      <c r="N27" s="246">
        <f t="shared" ref="N27:N30" si="4">SUM(B27:M27)</f>
        <v>51634.29</v>
      </c>
      <c r="O27" s="246">
        <f>N27</f>
        <v>51634.29</v>
      </c>
      <c r="P27" s="657"/>
      <c r="Q27" s="297"/>
    </row>
    <row r="28" spans="1:17">
      <c r="A28" s="304" t="s">
        <v>288</v>
      </c>
      <c r="B28" s="432">
        <v>485.10999999999979</v>
      </c>
      <c r="C28" s="340">
        <v>-4561.3099999999995</v>
      </c>
      <c r="D28" s="342">
        <v>3714.39</v>
      </c>
      <c r="E28" s="242">
        <v>27521.920000000002</v>
      </c>
      <c r="F28" s="589">
        <v>13018</v>
      </c>
      <c r="G28" s="433">
        <v>6724</v>
      </c>
      <c r="H28" s="249">
        <v>3914</v>
      </c>
      <c r="I28" s="433">
        <v>0</v>
      </c>
      <c r="J28" s="433">
        <v>0</v>
      </c>
      <c r="K28" s="300">
        <v>0</v>
      </c>
      <c r="L28" s="300">
        <v>0</v>
      </c>
      <c r="M28" s="242">
        <v>0</v>
      </c>
      <c r="N28" s="326">
        <f t="shared" si="4"/>
        <v>50816.11</v>
      </c>
      <c r="O28" s="326">
        <f t="shared" si="3"/>
        <v>50816.11</v>
      </c>
      <c r="P28" s="657"/>
      <c r="Q28" s="297"/>
    </row>
    <row r="29" spans="1:17">
      <c r="A29" s="304" t="s">
        <v>289</v>
      </c>
      <c r="B29" s="239">
        <v>0</v>
      </c>
      <c r="C29" s="239">
        <v>0</v>
      </c>
      <c r="D29" s="337">
        <v>0</v>
      </c>
      <c r="E29" s="242">
        <v>0</v>
      </c>
      <c r="F29" s="249">
        <v>0</v>
      </c>
      <c r="G29" s="181">
        <v>0</v>
      </c>
      <c r="H29" s="584">
        <v>0</v>
      </c>
      <c r="I29" s="249">
        <v>0</v>
      </c>
      <c r="J29" s="249">
        <v>0</v>
      </c>
      <c r="K29" s="181">
        <v>0</v>
      </c>
      <c r="L29" s="242">
        <v>0</v>
      </c>
      <c r="M29" s="242">
        <v>0</v>
      </c>
      <c r="N29" s="246">
        <f t="shared" si="4"/>
        <v>0</v>
      </c>
      <c r="O29" s="246">
        <f>N29</f>
        <v>0</v>
      </c>
      <c r="P29" s="657"/>
      <c r="Q29" s="297"/>
    </row>
    <row r="30" spans="1:17">
      <c r="A30" s="304" t="s">
        <v>290</v>
      </c>
      <c r="B30" s="239">
        <v>0</v>
      </c>
      <c r="C30" s="297">
        <v>0</v>
      </c>
      <c r="D30" s="341">
        <v>0</v>
      </c>
      <c r="E30" s="242">
        <v>0</v>
      </c>
      <c r="F30" s="315">
        <v>0</v>
      </c>
      <c r="G30" s="315">
        <v>0</v>
      </c>
      <c r="H30" s="582">
        <v>0</v>
      </c>
      <c r="I30" s="433">
        <v>0</v>
      </c>
      <c r="J30" s="433">
        <v>0</v>
      </c>
      <c r="K30" s="433">
        <v>0</v>
      </c>
      <c r="L30" s="433">
        <v>0</v>
      </c>
      <c r="M30" s="242">
        <v>0</v>
      </c>
      <c r="N30" s="246">
        <f t="shared" si="4"/>
        <v>0</v>
      </c>
      <c r="O30" s="246">
        <f>N30</f>
        <v>0</v>
      </c>
      <c r="P30" s="657"/>
      <c r="Q30" s="297"/>
    </row>
    <row r="31" spans="1:17" hidden="1" outlineLevel="1">
      <c r="A31" s="434" t="s">
        <v>291</v>
      </c>
      <c r="B31" s="652" t="s">
        <v>19</v>
      </c>
      <c r="C31" s="652"/>
      <c r="D31" s="652"/>
      <c r="E31" s="652"/>
      <c r="F31" s="652"/>
      <c r="G31" s="652"/>
      <c r="H31" s="652"/>
      <c r="I31" s="652"/>
      <c r="J31" s="652"/>
      <c r="K31" s="652"/>
      <c r="L31" s="652"/>
      <c r="M31" s="652"/>
      <c r="N31" s="652"/>
      <c r="O31" s="652">
        <f t="shared" si="3"/>
        <v>0</v>
      </c>
      <c r="P31" s="652"/>
      <c r="Q31" s="653"/>
    </row>
    <row r="32" spans="1:17" hidden="1" outlineLevel="1">
      <c r="A32" s="304" t="s">
        <v>286</v>
      </c>
      <c r="B32" s="26"/>
      <c r="C32" s="59"/>
      <c r="D32" s="59"/>
      <c r="E32" s="59"/>
      <c r="F32" s="59"/>
      <c r="G32" s="59"/>
      <c r="H32" s="59"/>
      <c r="I32" s="59"/>
      <c r="J32" s="59"/>
      <c r="K32" s="59"/>
      <c r="L32" s="59"/>
      <c r="M32" s="59"/>
      <c r="N32" s="59"/>
      <c r="O32" s="59">
        <f t="shared" si="3"/>
        <v>0</v>
      </c>
      <c r="P32" s="19"/>
      <c r="Q32" s="19"/>
    </row>
    <row r="33" spans="1:17" hidden="1" outlineLevel="1">
      <c r="A33" s="304" t="s">
        <v>287</v>
      </c>
      <c r="B33" s="26"/>
      <c r="C33" s="59"/>
      <c r="D33" s="59"/>
      <c r="E33" s="59"/>
      <c r="F33" s="59"/>
      <c r="G33" s="59"/>
      <c r="H33" s="59"/>
      <c r="I33" s="59"/>
      <c r="J33" s="59"/>
      <c r="K33" s="59"/>
      <c r="L33" s="59"/>
      <c r="M33" s="59"/>
      <c r="N33" s="59"/>
      <c r="O33" s="59">
        <f t="shared" si="3"/>
        <v>0</v>
      </c>
      <c r="P33" s="19"/>
      <c r="Q33" s="19"/>
    </row>
    <row r="34" spans="1:17" hidden="1" outlineLevel="1">
      <c r="A34" s="304" t="s">
        <v>292</v>
      </c>
      <c r="B34" s="26"/>
      <c r="C34" s="59"/>
      <c r="D34" s="59"/>
      <c r="E34" s="59"/>
      <c r="F34" s="59"/>
      <c r="G34" s="59"/>
      <c r="H34" s="59"/>
      <c r="I34" s="59"/>
      <c r="J34" s="59"/>
      <c r="K34" s="59"/>
      <c r="L34" s="59"/>
      <c r="M34" s="59"/>
      <c r="N34" s="59"/>
      <c r="O34" s="59">
        <f t="shared" si="3"/>
        <v>0</v>
      </c>
      <c r="P34" s="19"/>
      <c r="Q34" s="19"/>
    </row>
    <row r="35" spans="1:17" hidden="1" outlineLevel="1">
      <c r="A35" s="304" t="s">
        <v>289</v>
      </c>
      <c r="B35" s="26"/>
      <c r="C35" s="59"/>
      <c r="D35" s="59"/>
      <c r="E35" s="59"/>
      <c r="F35" s="59"/>
      <c r="G35" s="59"/>
      <c r="H35" s="59"/>
      <c r="I35" s="59"/>
      <c r="J35" s="59"/>
      <c r="K35" s="144"/>
      <c r="L35" s="59"/>
      <c r="M35" s="59"/>
      <c r="N35" s="59"/>
      <c r="O35" s="59">
        <f t="shared" si="3"/>
        <v>0</v>
      </c>
      <c r="P35" s="19"/>
      <c r="Q35" s="19"/>
    </row>
    <row r="36" spans="1:17" hidden="1" outlineLevel="1">
      <c r="A36" s="304" t="s">
        <v>290</v>
      </c>
      <c r="B36" s="26"/>
      <c r="C36" s="59"/>
      <c r="D36" s="59"/>
      <c r="E36" s="59"/>
      <c r="F36" s="59"/>
      <c r="G36" s="59"/>
      <c r="H36" s="59"/>
      <c r="I36" s="59"/>
      <c r="J36" s="59"/>
      <c r="L36" s="59"/>
      <c r="M36" s="59"/>
      <c r="N36" s="59"/>
      <c r="O36" s="59">
        <f t="shared" si="3"/>
        <v>0</v>
      </c>
      <c r="P36" s="19"/>
      <c r="Q36" s="19"/>
    </row>
    <row r="37" spans="1:17" hidden="1" outlineLevel="1">
      <c r="A37" s="434" t="s">
        <v>293</v>
      </c>
      <c r="B37" s="652" t="s">
        <v>19</v>
      </c>
      <c r="C37" s="652"/>
      <c r="D37" s="652"/>
      <c r="E37" s="652"/>
      <c r="F37" s="652"/>
      <c r="G37" s="652"/>
      <c r="H37" s="652"/>
      <c r="I37" s="652"/>
      <c r="J37" s="652"/>
      <c r="K37" s="654"/>
      <c r="L37" s="652"/>
      <c r="M37" s="652"/>
      <c r="N37" s="652"/>
      <c r="O37" s="652">
        <f t="shared" si="3"/>
        <v>0</v>
      </c>
      <c r="P37" s="652"/>
      <c r="Q37" s="653"/>
    </row>
    <row r="38" spans="1:17" hidden="1" outlineLevel="1">
      <c r="A38" s="304" t="s">
        <v>286</v>
      </c>
      <c r="B38" s="26"/>
      <c r="C38" s="59"/>
      <c r="D38" s="59"/>
      <c r="E38" s="59"/>
      <c r="F38" s="59"/>
      <c r="G38" s="59"/>
      <c r="H38" s="59"/>
      <c r="I38" s="59"/>
      <c r="J38" s="59"/>
      <c r="K38" s="129" t="s">
        <v>294</v>
      </c>
      <c r="L38" s="59"/>
      <c r="M38" s="59"/>
      <c r="N38" s="59"/>
      <c r="O38" s="59">
        <f t="shared" si="3"/>
        <v>0</v>
      </c>
      <c r="P38" s="19"/>
      <c r="Q38" s="19"/>
    </row>
    <row r="39" spans="1:17" hidden="1" outlineLevel="1">
      <c r="A39" s="304" t="s">
        <v>287</v>
      </c>
      <c r="B39" s="26"/>
      <c r="C39" s="59"/>
      <c r="D39" s="59"/>
      <c r="E39" s="59"/>
      <c r="F39" s="59"/>
      <c r="G39" s="59"/>
      <c r="H39" s="59"/>
      <c r="I39" s="59"/>
      <c r="J39" s="59"/>
      <c r="K39" s="59"/>
      <c r="L39" s="59"/>
      <c r="M39" s="59"/>
      <c r="N39" s="59"/>
      <c r="O39" s="59">
        <f t="shared" si="3"/>
        <v>0</v>
      </c>
      <c r="P39" s="19"/>
      <c r="Q39" s="19"/>
    </row>
    <row r="40" spans="1:17" hidden="1" outlineLevel="1">
      <c r="A40" s="304" t="s">
        <v>292</v>
      </c>
      <c r="B40" s="26"/>
      <c r="C40" s="59"/>
      <c r="D40" s="59"/>
      <c r="E40" s="59"/>
      <c r="F40" s="59"/>
      <c r="G40" s="59"/>
      <c r="H40" s="59"/>
      <c r="I40" s="59"/>
      <c r="J40" s="59"/>
      <c r="K40" s="58"/>
      <c r="L40" s="59"/>
      <c r="M40" s="59"/>
      <c r="N40" s="59"/>
      <c r="O40" s="59">
        <f t="shared" si="3"/>
        <v>0</v>
      </c>
      <c r="P40" s="19"/>
      <c r="Q40" s="19"/>
    </row>
    <row r="41" spans="1:17" hidden="1" outlineLevel="1">
      <c r="A41" s="304" t="s">
        <v>289</v>
      </c>
      <c r="B41" s="26"/>
      <c r="C41" s="59"/>
      <c r="D41" s="59"/>
      <c r="E41" s="59"/>
      <c r="F41" s="59"/>
      <c r="G41" s="59"/>
      <c r="H41" s="59"/>
      <c r="I41" s="59"/>
      <c r="J41" s="59"/>
      <c r="K41" s="59"/>
      <c r="L41" s="59"/>
      <c r="M41" s="59"/>
      <c r="N41" s="59"/>
      <c r="O41" s="59">
        <f t="shared" si="3"/>
        <v>0</v>
      </c>
      <c r="P41" s="19"/>
      <c r="Q41" s="19"/>
    </row>
    <row r="42" spans="1:17" hidden="1" outlineLevel="1">
      <c r="A42" s="304" t="s">
        <v>290</v>
      </c>
      <c r="B42" s="26"/>
      <c r="C42" s="59"/>
      <c r="D42" s="59"/>
      <c r="E42" s="59"/>
      <c r="F42" s="59"/>
      <c r="G42" s="59"/>
      <c r="H42" s="59"/>
      <c r="I42" s="59"/>
      <c r="J42" s="59"/>
      <c r="K42" s="59"/>
      <c r="L42" s="59"/>
      <c r="M42" s="59"/>
      <c r="N42" s="59"/>
      <c r="O42" s="59">
        <f t="shared" si="3"/>
        <v>0</v>
      </c>
      <c r="P42" s="19"/>
      <c r="Q42" s="19"/>
    </row>
    <row r="43" spans="1:17" ht="15.75" collapsed="1">
      <c r="A43" s="563" t="s">
        <v>295</v>
      </c>
      <c r="B43" s="570">
        <f>B22+B15+B17+B20+B25</f>
        <v>79714.899999999994</v>
      </c>
      <c r="C43" s="564">
        <f>C22+C35+C37+C20+C25+C26+C27+C28+C29+C30</f>
        <v>46699.310000000012</v>
      </c>
      <c r="D43" s="564">
        <f t="shared" ref="D43:N43" si="5">D22+D15+D17+D20+D25</f>
        <v>129601.34000000001</v>
      </c>
      <c r="E43" s="564">
        <f t="shared" si="5"/>
        <v>98419.09</v>
      </c>
      <c r="F43" s="564">
        <f t="shared" si="5"/>
        <v>69359</v>
      </c>
      <c r="G43" s="435">
        <f t="shared" si="5"/>
        <v>66184</v>
      </c>
      <c r="H43" s="435">
        <f t="shared" si="5"/>
        <v>79984</v>
      </c>
      <c r="I43" s="435">
        <f t="shared" si="5"/>
        <v>0</v>
      </c>
      <c r="J43" s="435">
        <f t="shared" si="5"/>
        <v>0</v>
      </c>
      <c r="K43" s="435">
        <f t="shared" si="5"/>
        <v>0</v>
      </c>
      <c r="L43" s="435">
        <f t="shared" si="5"/>
        <v>0</v>
      </c>
      <c r="M43" s="435">
        <f t="shared" si="5"/>
        <v>0</v>
      </c>
      <c r="N43" s="435">
        <f t="shared" si="5"/>
        <v>565908.66999999993</v>
      </c>
      <c r="O43" s="436">
        <f t="shared" si="3"/>
        <v>565908.66999999993</v>
      </c>
      <c r="P43" s="437">
        <v>2650000</v>
      </c>
      <c r="Q43" s="437"/>
    </row>
    <row r="44" spans="1:17" ht="7.5" customHeight="1">
      <c r="A44" s="310"/>
      <c r="B44" s="312"/>
      <c r="C44" s="311"/>
      <c r="D44" s="438"/>
      <c r="E44" s="438"/>
      <c r="F44" s="438"/>
      <c r="G44" s="240"/>
      <c r="H44" s="240"/>
      <c r="I44" s="240"/>
      <c r="J44" s="240"/>
      <c r="K44" s="240"/>
      <c r="L44" s="240"/>
      <c r="M44" s="240"/>
      <c r="N44" s="240"/>
      <c r="O44" s="439"/>
      <c r="P44" s="312"/>
      <c r="Q44" s="312"/>
    </row>
    <row r="45" spans="1:17" ht="15.75">
      <c r="A45" s="20" t="s">
        <v>296</v>
      </c>
      <c r="B45" s="61"/>
      <c r="C45" s="16"/>
      <c r="D45" s="177"/>
      <c r="E45" s="177"/>
      <c r="F45" s="177"/>
      <c r="G45" s="61"/>
      <c r="H45" s="61"/>
      <c r="I45" s="61"/>
      <c r="J45" s="61"/>
      <c r="K45" s="61"/>
      <c r="L45" s="61"/>
      <c r="M45" s="61"/>
      <c r="N45" s="61"/>
      <c r="O45" s="166"/>
      <c r="P45" s="240"/>
      <c r="Q45" s="240"/>
    </row>
    <row r="46" spans="1:17">
      <c r="A46" s="305" t="s">
        <v>286</v>
      </c>
      <c r="B46" s="429">
        <v>0</v>
      </c>
      <c r="C46" s="429">
        <v>0</v>
      </c>
      <c r="D46" s="249">
        <v>0</v>
      </c>
      <c r="E46" s="242">
        <v>0</v>
      </c>
      <c r="F46" s="430">
        <v>0</v>
      </c>
      <c r="G46" s="302">
        <v>0</v>
      </c>
      <c r="H46" s="302">
        <v>0</v>
      </c>
      <c r="I46" s="302">
        <v>0</v>
      </c>
      <c r="J46" s="302">
        <v>0</v>
      </c>
      <c r="K46" s="181">
        <v>0</v>
      </c>
      <c r="L46" s="242">
        <v>0</v>
      </c>
      <c r="M46" s="242">
        <v>0</v>
      </c>
      <c r="N46" s="246">
        <f>SUM(B46:M46)</f>
        <v>0</v>
      </c>
      <c r="O46" s="246">
        <f t="shared" ref="O46:O51" si="6">N46</f>
        <v>0</v>
      </c>
      <c r="P46" s="240"/>
      <c r="Q46" s="240"/>
    </row>
    <row r="47" spans="1:17">
      <c r="A47" s="304" t="s">
        <v>287</v>
      </c>
      <c r="B47" s="239">
        <v>43393.020000000004</v>
      </c>
      <c r="C47" s="324">
        <v>21714.77</v>
      </c>
      <c r="D47" s="249">
        <v>36983.47</v>
      </c>
      <c r="E47" s="300">
        <v>3376.8099999999995</v>
      </c>
      <c r="F47" s="246">
        <v>17725</v>
      </c>
      <c r="G47" s="588">
        <v>25869</v>
      </c>
      <c r="H47" s="433">
        <v>33446</v>
      </c>
      <c r="I47" s="301">
        <v>0</v>
      </c>
      <c r="J47" s="242">
        <v>0</v>
      </c>
      <c r="K47" s="242">
        <v>0</v>
      </c>
      <c r="L47" s="242">
        <v>0</v>
      </c>
      <c r="M47" s="242">
        <v>0</v>
      </c>
      <c r="N47" s="246">
        <f t="shared" ref="N47:N50" si="7">SUM(B47:M47)</f>
        <v>182508.07</v>
      </c>
      <c r="O47" s="246">
        <f t="shared" si="6"/>
        <v>182508.07</v>
      </c>
      <c r="P47" s="240"/>
      <c r="Q47" s="240"/>
    </row>
    <row r="48" spans="1:17">
      <c r="A48" s="304" t="s">
        <v>292</v>
      </c>
      <c r="B48" s="239">
        <v>36321.879999999997</v>
      </c>
      <c r="C48" s="325">
        <v>20931.570000000007</v>
      </c>
      <c r="D48" s="249">
        <v>0</v>
      </c>
      <c r="E48" s="242">
        <v>0</v>
      </c>
      <c r="F48" s="590">
        <v>25566</v>
      </c>
      <c r="G48" s="249">
        <v>40316</v>
      </c>
      <c r="H48" s="249">
        <v>46537</v>
      </c>
      <c r="I48" s="242">
        <v>0</v>
      </c>
      <c r="J48" s="242">
        <v>0</v>
      </c>
      <c r="K48" s="242">
        <v>0</v>
      </c>
      <c r="L48" s="242">
        <v>0</v>
      </c>
      <c r="M48" s="242">
        <v>0</v>
      </c>
      <c r="N48" s="326">
        <f t="shared" si="7"/>
        <v>169672.45</v>
      </c>
      <c r="O48" s="326">
        <f t="shared" si="6"/>
        <v>169672.45</v>
      </c>
      <c r="P48" s="250"/>
      <c r="Q48" s="250"/>
    </row>
    <row r="49" spans="1:17">
      <c r="A49" s="304" t="s">
        <v>289</v>
      </c>
      <c r="B49" s="239">
        <v>0</v>
      </c>
      <c r="C49" s="239">
        <v>0</v>
      </c>
      <c r="D49" s="249">
        <v>0</v>
      </c>
      <c r="E49" s="242">
        <v>0</v>
      </c>
      <c r="F49" s="246">
        <v>0</v>
      </c>
      <c r="G49" s="246">
        <v>0</v>
      </c>
      <c r="H49" s="246">
        <v>0</v>
      </c>
      <c r="I49" s="249">
        <v>0</v>
      </c>
      <c r="J49" s="308">
        <v>0</v>
      </c>
      <c r="K49" s="181">
        <v>0</v>
      </c>
      <c r="L49" s="242">
        <v>0</v>
      </c>
      <c r="M49" s="242">
        <v>0</v>
      </c>
      <c r="N49" s="246">
        <f t="shared" si="7"/>
        <v>0</v>
      </c>
      <c r="O49" s="246">
        <f t="shared" si="6"/>
        <v>0</v>
      </c>
      <c r="P49" s="250"/>
      <c r="Q49" s="250"/>
    </row>
    <row r="50" spans="1:17">
      <c r="A50" s="304" t="s">
        <v>290</v>
      </c>
      <c r="B50" s="239">
        <v>0</v>
      </c>
      <c r="C50" s="297">
        <v>0</v>
      </c>
      <c r="D50" s="249">
        <v>0</v>
      </c>
      <c r="E50" s="242">
        <v>0</v>
      </c>
      <c r="F50" s="246">
        <v>33</v>
      </c>
      <c r="G50" s="167">
        <v>0</v>
      </c>
      <c r="H50" s="167">
        <v>0</v>
      </c>
      <c r="I50" s="242">
        <v>0</v>
      </c>
      <c r="J50" s="242">
        <v>0</v>
      </c>
      <c r="K50" s="242">
        <v>0</v>
      </c>
      <c r="L50" s="242">
        <v>0</v>
      </c>
      <c r="M50" s="242">
        <v>0</v>
      </c>
      <c r="N50" s="246">
        <f t="shared" si="7"/>
        <v>33</v>
      </c>
      <c r="O50" s="246">
        <f t="shared" si="6"/>
        <v>33</v>
      </c>
      <c r="P50" s="250"/>
      <c r="Q50" s="250"/>
    </row>
    <row r="51" spans="1:17" ht="15.75">
      <c r="A51" s="560" t="s">
        <v>297</v>
      </c>
      <c r="B51" s="271">
        <f>SUM(B46:B50)</f>
        <v>79714.899999999994</v>
      </c>
      <c r="C51" s="314">
        <f t="shared" ref="C51:M51" si="8">SUM(C46:C50)</f>
        <v>42646.340000000011</v>
      </c>
      <c r="D51" s="565">
        <f t="shared" si="8"/>
        <v>36983.47</v>
      </c>
      <c r="E51" s="565">
        <f t="shared" si="8"/>
        <v>3376.8099999999995</v>
      </c>
      <c r="F51" s="271">
        <f t="shared" si="8"/>
        <v>43324</v>
      </c>
      <c r="G51" s="271">
        <f t="shared" si="8"/>
        <v>66185</v>
      </c>
      <c r="H51" s="271">
        <f t="shared" si="8"/>
        <v>79983</v>
      </c>
      <c r="I51" s="271">
        <f>SUM(I46:I50)</f>
        <v>0</v>
      </c>
      <c r="J51" s="271">
        <f t="shared" si="8"/>
        <v>0</v>
      </c>
      <c r="K51" s="271">
        <f t="shared" si="8"/>
        <v>0</v>
      </c>
      <c r="L51" s="271">
        <f t="shared" si="8"/>
        <v>0</v>
      </c>
      <c r="M51" s="271">
        <f t="shared" si="8"/>
        <v>0</v>
      </c>
      <c r="N51" s="271">
        <f>SUM(N46:N50)</f>
        <v>352213.52</v>
      </c>
      <c r="O51" s="440">
        <f t="shared" si="6"/>
        <v>352213.52</v>
      </c>
      <c r="P51" s="437">
        <v>2650000</v>
      </c>
      <c r="Q51" s="437"/>
    </row>
    <row r="52" spans="1:17" ht="10.35" customHeight="1">
      <c r="A52" s="571"/>
      <c r="B52" s="250"/>
      <c r="C52" s="313"/>
      <c r="D52" s="572"/>
      <c r="E52" s="572"/>
      <c r="F52" s="441"/>
      <c r="G52" s="441"/>
      <c r="H52" s="441"/>
      <c r="I52" s="441"/>
      <c r="J52" s="441"/>
      <c r="K52" s="441"/>
      <c r="L52" s="441"/>
      <c r="M52" s="441"/>
      <c r="N52" s="250"/>
      <c r="O52" s="250"/>
      <c r="P52" s="441"/>
      <c r="Q52" s="441"/>
    </row>
    <row r="53" spans="1:17" ht="15.75">
      <c r="A53" s="20" t="s">
        <v>298</v>
      </c>
      <c r="B53" s="61"/>
      <c r="C53" s="16"/>
      <c r="D53" s="177"/>
      <c r="E53" s="177"/>
      <c r="F53" s="240"/>
      <c r="G53" s="240"/>
      <c r="H53" s="61"/>
      <c r="I53" s="61"/>
      <c r="J53" s="61"/>
      <c r="K53" s="61"/>
      <c r="L53" s="61"/>
      <c r="M53" s="61"/>
      <c r="N53" s="61"/>
      <c r="O53" s="61"/>
      <c r="P53" s="240"/>
      <c r="Q53" s="240"/>
    </row>
    <row r="54" spans="1:17">
      <c r="A54" s="304" t="s">
        <v>299</v>
      </c>
      <c r="B54" s="239">
        <v>11738.258999999998</v>
      </c>
      <c r="C54" s="324">
        <v>5789.0055000000011</v>
      </c>
      <c r="D54" s="249">
        <v>13335.522000000001</v>
      </c>
      <c r="E54" s="242">
        <v>10128.054</v>
      </c>
      <c r="F54" s="439">
        <v>8288</v>
      </c>
      <c r="G54" s="302">
        <v>9043</v>
      </c>
      <c r="H54" s="302">
        <v>11197</v>
      </c>
      <c r="I54" s="242">
        <v>0</v>
      </c>
      <c r="J54" s="242">
        <v>0</v>
      </c>
      <c r="K54" s="242">
        <v>0</v>
      </c>
      <c r="L54" s="242">
        <v>0</v>
      </c>
      <c r="M54" s="242">
        <v>0</v>
      </c>
      <c r="N54" s="246">
        <f t="shared" ref="N54:N57" si="9">SUM(B54:M54)</f>
        <v>69518.840499999991</v>
      </c>
      <c r="O54" s="246">
        <f t="shared" ref="O54:O58" si="10">N54</f>
        <v>69518.840499999991</v>
      </c>
      <c r="P54" s="240"/>
      <c r="Q54" s="240"/>
    </row>
    <row r="55" spans="1:17">
      <c r="A55" s="305" t="s">
        <v>300</v>
      </c>
      <c r="B55" s="239">
        <v>66516.800999999992</v>
      </c>
      <c r="C55" s="324">
        <v>32804.364500000003</v>
      </c>
      <c r="D55" s="249">
        <v>75567.957999999999</v>
      </c>
      <c r="E55" s="242">
        <v>57392.305999999997</v>
      </c>
      <c r="F55" s="242">
        <v>46967</v>
      </c>
      <c r="G55" s="249">
        <v>51241</v>
      </c>
      <c r="H55" s="249">
        <v>63451</v>
      </c>
      <c r="I55" s="242">
        <v>0</v>
      </c>
      <c r="J55" s="242">
        <v>0</v>
      </c>
      <c r="K55" s="242">
        <v>0</v>
      </c>
      <c r="L55" s="242">
        <v>0</v>
      </c>
      <c r="M55" s="242">
        <v>0</v>
      </c>
      <c r="N55" s="246">
        <f t="shared" si="9"/>
        <v>393940.42949999997</v>
      </c>
      <c r="O55" s="246">
        <f t="shared" si="10"/>
        <v>393940.42949999997</v>
      </c>
      <c r="P55" s="240"/>
      <c r="Q55" s="240"/>
    </row>
    <row r="56" spans="1:17" ht="14.25" customHeight="1">
      <c r="A56" s="304" t="s">
        <v>301</v>
      </c>
      <c r="B56" s="239">
        <v>0</v>
      </c>
      <c r="C56" s="239">
        <v>0</v>
      </c>
      <c r="D56" s="249">
        <v>0</v>
      </c>
      <c r="E56" s="242">
        <v>0</v>
      </c>
      <c r="F56" s="242">
        <v>0</v>
      </c>
      <c r="G56" s="249">
        <v>0</v>
      </c>
      <c r="H56" s="249">
        <v>0</v>
      </c>
      <c r="I56" s="242">
        <v>0</v>
      </c>
      <c r="J56" s="242">
        <v>0</v>
      </c>
      <c r="K56" s="242">
        <v>0</v>
      </c>
      <c r="L56" s="242">
        <v>0</v>
      </c>
      <c r="M56" s="242">
        <v>0</v>
      </c>
      <c r="N56" s="246">
        <f t="shared" si="9"/>
        <v>0</v>
      </c>
      <c r="O56" s="246">
        <f t="shared" si="10"/>
        <v>0</v>
      </c>
      <c r="P56" s="240"/>
      <c r="Q56" s="240"/>
    </row>
    <row r="57" spans="1:17">
      <c r="A57" s="304" t="s">
        <v>95</v>
      </c>
      <c r="B57" s="239">
        <v>1459.8399999999997</v>
      </c>
      <c r="C57" s="324">
        <v>4052.9700000000012</v>
      </c>
      <c r="D57" s="249">
        <v>40698.86</v>
      </c>
      <c r="E57" s="300">
        <v>30898.730000000003</v>
      </c>
      <c r="F57" s="589">
        <v>11932</v>
      </c>
      <c r="G57" s="181">
        <v>5901</v>
      </c>
      <c r="H57" s="585">
        <v>5335</v>
      </c>
      <c r="I57" s="242">
        <v>0</v>
      </c>
      <c r="J57" s="242">
        <v>0</v>
      </c>
      <c r="K57" s="242">
        <v>0</v>
      </c>
      <c r="L57" s="242">
        <v>0</v>
      </c>
      <c r="M57" s="242">
        <v>0</v>
      </c>
      <c r="N57" s="246">
        <f t="shared" si="9"/>
        <v>100278.39999999999</v>
      </c>
      <c r="O57" s="246">
        <f t="shared" si="10"/>
        <v>100278.39999999999</v>
      </c>
      <c r="P57" s="250"/>
      <c r="Q57" s="250"/>
    </row>
    <row r="58" spans="1:17" ht="15.75">
      <c r="A58" s="560" t="s">
        <v>302</v>
      </c>
      <c r="B58" s="271">
        <f>SUM(B54:B57)</f>
        <v>79714.899999999994</v>
      </c>
      <c r="C58" s="565">
        <f t="shared" ref="C58:M58" si="11">SUM(C54:C57)</f>
        <v>42646.340000000004</v>
      </c>
      <c r="D58" s="565">
        <f>SUM(D54:D57)</f>
        <v>129602.34</v>
      </c>
      <c r="E58" s="565">
        <f>SUM(E54:E57)</f>
        <v>98419.09</v>
      </c>
      <c r="F58" s="492">
        <f t="shared" si="11"/>
        <v>67187</v>
      </c>
      <c r="G58" s="271">
        <f t="shared" si="11"/>
        <v>66185</v>
      </c>
      <c r="H58" s="271">
        <f t="shared" si="11"/>
        <v>79983</v>
      </c>
      <c r="I58" s="271">
        <f t="shared" si="11"/>
        <v>0</v>
      </c>
      <c r="J58" s="271">
        <f t="shared" si="11"/>
        <v>0</v>
      </c>
      <c r="K58" s="271">
        <f t="shared" si="11"/>
        <v>0</v>
      </c>
      <c r="L58" s="271">
        <f t="shared" si="11"/>
        <v>0</v>
      </c>
      <c r="M58" s="271">
        <f t="shared" si="11"/>
        <v>0</v>
      </c>
      <c r="N58" s="271">
        <f>SUM(N54:N57)</f>
        <v>563737.66999999993</v>
      </c>
      <c r="O58" s="440">
        <f t="shared" si="10"/>
        <v>563737.66999999993</v>
      </c>
      <c r="P58" s="437">
        <v>2650000</v>
      </c>
      <c r="Q58" s="437"/>
    </row>
    <row r="59" spans="1:17">
      <c r="A59" s="17" t="s">
        <v>1</v>
      </c>
      <c r="B59" s="60"/>
      <c r="C59" s="60"/>
      <c r="D59" s="60"/>
      <c r="E59" s="60"/>
      <c r="F59" s="60"/>
      <c r="G59" s="60"/>
      <c r="H59" s="60"/>
      <c r="I59" s="60"/>
      <c r="J59" s="60"/>
      <c r="K59" s="60"/>
      <c r="L59" s="60"/>
      <c r="M59" s="60"/>
      <c r="N59" s="60"/>
      <c r="O59" s="60"/>
      <c r="P59" s="60"/>
      <c r="Q59" s="60"/>
    </row>
    <row r="60" spans="1:17">
      <c r="A60" s="17"/>
      <c r="B60" s="60"/>
      <c r="C60" s="60"/>
      <c r="D60" s="60"/>
      <c r="E60" s="60"/>
      <c r="F60" s="60"/>
      <c r="G60" s="60"/>
      <c r="H60" s="60"/>
      <c r="I60" s="60"/>
      <c r="J60" s="60"/>
      <c r="K60" s="60"/>
      <c r="L60" s="60"/>
      <c r="M60" s="60"/>
      <c r="N60" s="60"/>
      <c r="O60" s="60"/>
      <c r="P60" s="60"/>
      <c r="Q60" s="60"/>
    </row>
    <row r="61" spans="1:17" ht="61.5" customHeight="1">
      <c r="A61" s="643" t="s">
        <v>303</v>
      </c>
      <c r="B61" s="643"/>
      <c r="C61" s="643"/>
      <c r="D61" s="643"/>
      <c r="E61" s="643"/>
      <c r="F61" s="643"/>
      <c r="G61" s="643"/>
      <c r="H61" s="643"/>
      <c r="I61" s="643"/>
      <c r="J61" s="643"/>
      <c r="K61" s="643"/>
      <c r="L61" s="643"/>
      <c r="M61" s="643"/>
      <c r="N61" s="644"/>
      <c r="O61" s="644"/>
      <c r="P61" s="644"/>
      <c r="Q61" s="610"/>
    </row>
    <row r="62" spans="1:17" ht="18" customHeight="1">
      <c r="A62" s="345" t="s">
        <v>304</v>
      </c>
      <c r="B62" s="345"/>
      <c r="C62" s="345"/>
      <c r="D62" s="345"/>
      <c r="E62" s="345"/>
      <c r="F62" s="345"/>
      <c r="G62" s="345"/>
      <c r="H62" s="345"/>
      <c r="I62" s="345"/>
      <c r="J62" s="345"/>
      <c r="K62" s="345"/>
      <c r="L62" s="345"/>
      <c r="M62" s="345"/>
      <c r="N62" s="60"/>
      <c r="O62" s="60"/>
      <c r="P62" s="60"/>
      <c r="Q62" s="60"/>
    </row>
    <row r="63" spans="1:17">
      <c r="A63" s="17"/>
      <c r="B63" s="60"/>
      <c r="C63" s="60"/>
      <c r="D63" s="60"/>
      <c r="E63" s="60"/>
      <c r="F63" s="60"/>
      <c r="G63" s="60"/>
      <c r="H63" s="60"/>
      <c r="I63" s="60"/>
      <c r="J63" s="60"/>
      <c r="K63" s="60"/>
      <c r="L63" s="60"/>
      <c r="M63" s="60"/>
      <c r="N63" s="60"/>
      <c r="O63" s="60"/>
      <c r="P63" s="60"/>
      <c r="Q63" s="60"/>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2024 Marketing, Education and Outreach
Actual Expenditures
July 2024</oddHeader>
    <oddFooter>&amp;L&amp;F&amp;C&amp;"Calibri,Regular"&amp;11 12&amp;K000000 of 13_x000D_&amp;1#&amp;"Calibri"&amp;12&amp;K000000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58" t="s">
        <v>305</v>
      </c>
      <c r="B1" s="659"/>
      <c r="C1" s="659"/>
      <c r="D1" s="659"/>
      <c r="E1" s="659"/>
    </row>
    <row r="3" spans="1:5" s="21" customFormat="1">
      <c r="A3" s="42" t="s">
        <v>306</v>
      </c>
      <c r="B3" s="25" t="s">
        <v>307</v>
      </c>
      <c r="C3" s="25"/>
      <c r="D3" s="25"/>
      <c r="E3" s="25"/>
    </row>
    <row r="4" spans="1:5" s="21" customFormat="1">
      <c r="A4" s="42"/>
      <c r="B4" s="25" t="s">
        <v>308</v>
      </c>
      <c r="C4" s="25"/>
      <c r="D4" s="25"/>
      <c r="E4" s="25"/>
    </row>
    <row r="5" spans="1:5" s="21" customFormat="1">
      <c r="A5" s="42"/>
      <c r="B5" s="25" t="s">
        <v>309</v>
      </c>
      <c r="C5" s="25"/>
      <c r="D5" s="25"/>
      <c r="E5" s="25"/>
    </row>
    <row r="6" spans="1:5" s="21" customFormat="1">
      <c r="A6" s="42"/>
      <c r="B6" s="25" t="s">
        <v>310</v>
      </c>
      <c r="C6" s="25"/>
      <c r="D6" s="25"/>
      <c r="E6" s="25"/>
    </row>
    <row r="7" spans="1:5" s="21" customFormat="1">
      <c r="A7" s="42"/>
      <c r="B7" s="25" t="s">
        <v>311</v>
      </c>
      <c r="C7" s="25"/>
      <c r="D7" s="25"/>
      <c r="E7" s="25"/>
    </row>
    <row r="8" spans="1:5" s="21" customFormat="1">
      <c r="A8" s="42"/>
      <c r="B8" s="25" t="s">
        <v>312</v>
      </c>
      <c r="C8" s="25"/>
      <c r="D8" s="25"/>
      <c r="E8" s="25"/>
    </row>
    <row r="9" spans="1:5" s="21" customFormat="1">
      <c r="A9" s="42"/>
      <c r="B9" s="25" t="s">
        <v>313</v>
      </c>
      <c r="C9" s="25"/>
      <c r="D9" s="25"/>
      <c r="E9" s="25"/>
    </row>
    <row r="10" spans="1:5" s="21" customFormat="1">
      <c r="A10" s="42"/>
      <c r="B10" s="25" t="s">
        <v>314</v>
      </c>
      <c r="C10" s="25"/>
      <c r="D10" s="25"/>
      <c r="E10" s="25"/>
    </row>
    <row r="11" spans="1:5" s="21" customFormat="1" ht="6.75" customHeight="1">
      <c r="A11" s="42"/>
      <c r="B11" s="25"/>
      <c r="C11" s="25"/>
      <c r="D11" s="25"/>
      <c r="E11" s="25"/>
    </row>
    <row r="12" spans="1:5" s="29" customFormat="1" ht="26.25" customHeight="1">
      <c r="A12" s="462" t="s">
        <v>315</v>
      </c>
      <c r="B12" s="462" t="s">
        <v>316</v>
      </c>
      <c r="C12" s="463" t="s">
        <v>317</v>
      </c>
      <c r="D12" s="464" t="s">
        <v>318</v>
      </c>
      <c r="E12" s="464" t="s">
        <v>319</v>
      </c>
    </row>
    <row r="13" spans="1:5" s="51" customFormat="1" ht="36">
      <c r="A13" s="465" t="s">
        <v>129</v>
      </c>
      <c r="B13" s="466"/>
      <c r="C13" s="467"/>
      <c r="D13" s="468"/>
      <c r="E13" s="469"/>
    </row>
    <row r="14" spans="1:5" s="51" customFormat="1" ht="36">
      <c r="A14" s="470" t="s">
        <v>137</v>
      </c>
      <c r="B14" s="466"/>
      <c r="C14" s="467"/>
      <c r="D14" s="468"/>
      <c r="E14" s="469"/>
    </row>
    <row r="15" spans="1:5" s="51" customFormat="1" ht="24">
      <c r="A15" s="465" t="s">
        <v>142</v>
      </c>
      <c r="B15" s="471"/>
      <c r="C15" s="472"/>
      <c r="D15" s="468"/>
      <c r="E15" s="470"/>
    </row>
    <row r="16" spans="1:5" s="51" customFormat="1" ht="36">
      <c r="A16" s="465" t="s">
        <v>320</v>
      </c>
      <c r="B16" s="473"/>
      <c r="C16" s="474"/>
      <c r="D16" s="468"/>
      <c r="E16" s="470"/>
    </row>
    <row r="17" spans="1:11" s="51" customFormat="1" ht="18">
      <c r="A17" s="465" t="s">
        <v>155</v>
      </c>
      <c r="B17" s="475"/>
      <c r="C17" s="474"/>
      <c r="D17" s="468"/>
      <c r="E17" s="470"/>
      <c r="K17" s="52"/>
    </row>
    <row r="18" spans="1:11" s="51" customFormat="1" ht="36">
      <c r="A18" s="465" t="s">
        <v>160</v>
      </c>
      <c r="B18" s="471"/>
      <c r="C18" s="465"/>
      <c r="D18" s="468"/>
      <c r="E18" s="470"/>
    </row>
    <row r="19" spans="1:11" s="51" customFormat="1" ht="60">
      <c r="A19" s="465" t="s">
        <v>165</v>
      </c>
      <c r="B19" s="471"/>
      <c r="C19" s="465"/>
      <c r="D19" s="468"/>
      <c r="E19" s="470"/>
      <c r="K19" s="147"/>
    </row>
    <row r="20" spans="1:11" s="51" customFormat="1" ht="36">
      <c r="A20" s="465" t="s">
        <v>321</v>
      </c>
      <c r="B20" s="471"/>
      <c r="C20" s="476"/>
      <c r="D20" s="477"/>
      <c r="E20" s="476"/>
    </row>
    <row r="21" spans="1:11" s="48" customFormat="1" ht="14.25" customHeight="1">
      <c r="A21" s="478" t="s">
        <v>104</v>
      </c>
      <c r="B21" s="479">
        <f>SUM(B13:B20)</f>
        <v>0</v>
      </c>
      <c r="C21" s="24"/>
      <c r="D21" s="24"/>
      <c r="E21" s="24"/>
    </row>
    <row r="22" spans="1:11" s="48" customFormat="1" ht="24.75" customHeight="1">
      <c r="B22" s="24"/>
      <c r="C22" s="24"/>
      <c r="D22" s="24"/>
      <c r="E22" s="24"/>
    </row>
    <row r="23" spans="1:11">
      <c r="A23" s="22"/>
    </row>
    <row r="24" spans="1:11">
      <c r="A24" s="92"/>
    </row>
    <row r="25" spans="1:11">
      <c r="A25" s="93"/>
    </row>
    <row r="26" spans="1:11">
      <c r="K26" s="43"/>
    </row>
    <row r="27" spans="1:11">
      <c r="K27" s="43"/>
    </row>
    <row r="35" spans="11:11">
      <c r="K35" s="143"/>
    </row>
    <row r="37" spans="11:11">
      <c r="K37" s="128"/>
    </row>
    <row r="38" spans="11:11">
      <c r="K38" s="128"/>
    </row>
  </sheetData>
  <mergeCells count="1">
    <mergeCell ref="A1:E1"/>
  </mergeCells>
  <pageMargins left="0.7" right="0.7" top="1.1439732142857142" bottom="0.75" header="0.3" footer="0.3"/>
  <pageSetup scale="75" orientation="landscape" r:id="rId1"/>
  <headerFooter>
    <oddHeader>&amp;C&amp;"Arial,Bold"&amp;K000000Pacific Gas and Electric Company
2024 Fund Shifting Documentation 
July 2024</oddHeader>
    <oddFooter>&amp;L&amp;F&amp;C&amp;"Calibri,Regular"&amp;11 &amp;K00000013 of 13_x000D_&amp;1#&amp;"Calibri"&amp;12&amp;K000000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Confidential</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5573fb385a55299ac4a96231f7940cdd">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bc71912f6dc4c9477eed4c8555a3ea3"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Notes0" ma:index="28" nillable="true" ma:displayName="Notes" ma:description="Notes" ma:internalName="Notes0">
      <xsd:simpleType>
        <xsd:restriction base="dms:Note">
          <xsd:maxLength value="255"/>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Status" ma:index="31"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C04FFFEA-D033-4BC2-B681-FFA43C216FC9}">
  <ds:schemaRefs>
    <ds:schemaRef ds:uri="http://schemas.microsoft.com/office/2006/documentManagement/types"/>
    <ds:schemaRef ds:uri="ec3b7ad3-8e34-4185-901a-180b03d5047c"/>
    <ds:schemaRef ds:uri="706ea956-2a34-4a35-abd5-cd7c2cc7e76d"/>
    <ds:schemaRef ds:uri="http://purl.org/dc/elements/1.1/"/>
    <ds:schemaRef ds:uri="http://schemas.microsoft.com/office/2006/metadata/properties"/>
    <ds:schemaRef ds:uri="97e57212-3e02-407f-8b2d-05f7d7f19b15"/>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7FD0C70-3110-4E00-BDFC-2C6133D6B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7F410B-19EE-4BAF-B7B9-017292C3C9FA}">
  <ds:schemaRefs>
    <ds:schemaRef ds:uri="Microsoft.SharePoint.Taxonomy.ContentTypeSync"/>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2024-08-13T20:38:53Z</cp:lastPrinted>
  <dcterms:created xsi:type="dcterms:W3CDTF">2012-02-10T21:21:31Z</dcterms:created>
  <dcterms:modified xsi:type="dcterms:W3CDTF">2024-08-23T22:36:08Z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ies>
</file>