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S:\E3 Projects\CPUC IDER\CPUC 2019 ACC Update\2019 Source Files\"/>
    </mc:Choice>
  </mc:AlternateContent>
  <xr:revisionPtr revIDLastSave="0" documentId="13_ncr:1_{44C099DD-7FC8-4907-AB28-5564944AABCF}" xr6:coauthVersionLast="43" xr6:coauthVersionMax="43" xr10:uidLastSave="{00000000-0000-0000-0000-000000000000}"/>
  <bookViews>
    <workbookView xWindow="-120" yWindow="-120" windowWidth="19440" windowHeight="11790" tabRatio="698" xr2:uid="{00000000-000D-0000-FFFF-FFFF00000000}"/>
  </bookViews>
  <sheets>
    <sheet name="CA_Gas_Forecast" sheetId="10" r:id="rId1"/>
    <sheet name="Output to ACM" sheetId="9" r:id="rId2"/>
    <sheet name="Day Ahead Averages" sheetId="11" r:id="rId3"/>
    <sheet name="Gas &amp; Basis Forecasts" sheetId="1" r:id="rId4"/>
    <sheet name="NYMEX_Futures" sheetId="3" r:id="rId5"/>
    <sheet name="CA_Basis_Adj" sheetId="4" r:id="rId6"/>
    <sheet name="Delivery_Tar" sheetId="5" r:id="rId7"/>
  </sheets>
  <externalReferences>
    <externalReference r:id="rId8"/>
    <externalReference r:id="rId9"/>
  </externalReferences>
  <definedNames>
    <definedName name="Data_Set">'Day Ahead Averages'!$D$19</definedName>
    <definedName name="End_Date">[1]Intermediate!$E$16</definedName>
    <definedName name="FirstYear">[2]MPR_Matrix!$B$22</definedName>
    <definedName name="FirstYrEscPrice">[2]Control!$H$34</definedName>
    <definedName name="Frequency_VL">'Day Ahead Averages'!$D$22</definedName>
    <definedName name="GHGFullYr">[2]CF_Inputs!$E$48</definedName>
    <definedName name="GHGStartYr">[2]CF_Inputs!$E$47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W">[2]CF_Inputs!$E$5</definedName>
    <definedName name="LevFixedPrice">[2]Control!$H$35</definedName>
    <definedName name="LOCFac">[2]CF_Inputs!$E$44</definedName>
    <definedName name="LOCFee">[2]CF_Inputs!$E$43</definedName>
    <definedName name="Matrix">[2]MPR_Matrix!$B$21:$N$81</definedName>
    <definedName name="MonthsRevenue">[2]CF_Inputs!$E$42</definedName>
    <definedName name="MPRCF">[2]CF_Inputs!$E$12</definedName>
    <definedName name="MPRYear">CA_Gas_Forecast!$C$15</definedName>
    <definedName name="_xlnm.Print_Area" localSheetId="5">CA_Basis_Adj!$D$2:$H$145</definedName>
    <definedName name="_xlnm.Print_Area" localSheetId="6">Delivery_Tar!$B$1:$I$10</definedName>
    <definedName name="_xlnm.Print_Area" localSheetId="4">NYMEX_Futures!$A$32:$U$95</definedName>
    <definedName name="_xlnm.Print_Titles" localSheetId="4">NYMEX_Futures!$B:$B</definedName>
    <definedName name="RES_MTR">1.8</definedName>
    <definedName name="Start_Date">[1]Intermediate!$E$15</definedName>
    <definedName name="StartYrList">[2]Control!$D$67:$D$79</definedName>
    <definedName name="TblTaxDed">'[2]CF_Data Set'!$G$33:$BE$34</definedName>
    <definedName name="Term">[2]Control!$E$22</definedName>
    <definedName name="TonsPerMMBtu">'[2]CF_Data Set'!$C$7</definedName>
    <definedName name="W2Wages">'[2]CF_Data Set'!$C$47</definedName>
    <definedName name="WACC">[2]CF_Inputs!$E$31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5" i="10" l="1"/>
  <c r="W15" i="10"/>
  <c r="V15" i="10"/>
  <c r="V16" i="10" l="1"/>
  <c r="X16" i="10" l="1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36" i="10" s="1"/>
  <c r="X37" i="10" s="1"/>
  <c r="X38" i="10" s="1"/>
  <c r="X39" i="10" s="1"/>
  <c r="X40" i="10" s="1"/>
  <c r="X41" i="10" s="1"/>
  <c r="X42" i="10" s="1"/>
  <c r="X43" i="10" s="1"/>
  <c r="X44" i="10" s="1"/>
  <c r="X45" i="10" s="1"/>
  <c r="X46" i="10" s="1"/>
  <c r="X47" i="10" s="1"/>
  <c r="X48" i="10" s="1"/>
  <c r="X49" i="10" s="1"/>
  <c r="X50" i="10" s="1"/>
  <c r="X51" i="10" s="1"/>
  <c r="X52" i="10" s="1"/>
  <c r="X53" i="10" s="1"/>
  <c r="X54" i="10" s="1"/>
  <c r="X55" i="10" s="1"/>
  <c r="X56" i="10" s="1"/>
  <c r="X57" i="10" s="1"/>
  <c r="W11" i="10"/>
  <c r="W8" i="10"/>
  <c r="W16" i="10" s="1"/>
  <c r="W17" i="10" s="1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" i="10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V35" i="10" s="1"/>
  <c r="V36" i="10" s="1"/>
  <c r="V37" i="10" s="1"/>
  <c r="V38" i="10" s="1"/>
  <c r="V39" i="10" s="1"/>
  <c r="V40" i="10" s="1"/>
  <c r="V41" i="10" s="1"/>
  <c r="V42" i="10" s="1"/>
  <c r="V43" i="10" s="1"/>
  <c r="V44" i="10" s="1"/>
  <c r="V45" i="10" s="1"/>
  <c r="V46" i="10" s="1"/>
  <c r="V47" i="10" s="1"/>
  <c r="V48" i="10" s="1"/>
  <c r="V49" i="10" s="1"/>
  <c r="V50" i="10" s="1"/>
  <c r="V51" i="10" s="1"/>
  <c r="V52" i="10" s="1"/>
  <c r="V53" i="10" s="1"/>
  <c r="V54" i="10" s="1"/>
  <c r="V55" i="10" s="1"/>
  <c r="V56" i="10" s="1"/>
  <c r="V57" i="10" s="1"/>
  <c r="G30" i="3" l="1"/>
  <c r="G29" i="3"/>
  <c r="F30" i="3"/>
  <c r="H79" i="4"/>
  <c r="H110" i="4"/>
  <c r="G110" i="4"/>
  <c r="G79" i="4"/>
  <c r="F29" i="3"/>
  <c r="F6" i="11"/>
  <c r="E6" i="11"/>
  <c r="D6" i="11"/>
  <c r="O46" i="10" l="1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M32" i="10" l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15" i="10"/>
  <c r="F110" i="4" l="1"/>
  <c r="E110" i="4"/>
  <c r="D110" i="4"/>
  <c r="F79" i="4"/>
  <c r="E79" i="4"/>
  <c r="D79" i="4"/>
  <c r="E29" i="3"/>
  <c r="D29" i="3"/>
  <c r="C29" i="3"/>
  <c r="L25" i="10" l="1"/>
  <c r="L26" i="10"/>
  <c r="L27" i="10"/>
  <c r="L28" i="10"/>
  <c r="L29" i="10"/>
  <c r="L30" i="10"/>
  <c r="L31" i="10"/>
  <c r="L32" i="10"/>
  <c r="J24" i="10"/>
  <c r="J25" i="10"/>
  <c r="J26" i="10"/>
  <c r="J27" i="10"/>
  <c r="J28" i="10"/>
  <c r="J29" i="10"/>
  <c r="J30" i="10"/>
  <c r="J31" i="10"/>
  <c r="J32" i="10"/>
  <c r="C7" i="4" l="1"/>
  <c r="S14" i="10" l="1"/>
  <c r="R14" i="10"/>
  <c r="D80" i="4"/>
  <c r="E80" i="4"/>
  <c r="F80" i="4"/>
  <c r="D111" i="4"/>
  <c r="E111" i="4"/>
  <c r="F111" i="4"/>
  <c r="C108" i="4"/>
  <c r="C77" i="4"/>
  <c r="C30" i="3"/>
  <c r="D30" i="3"/>
  <c r="E30" i="3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AH4" i="9" s="1"/>
  <c r="G111" i="4" l="1"/>
  <c r="H111" i="4"/>
  <c r="H30" i="3" l="1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O4" i="10" l="1"/>
  <c r="P2" i="10" s="1"/>
  <c r="O3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N40" i="10"/>
  <c r="Z39" i="10"/>
  <c r="N39" i="10"/>
  <c r="Z38" i="10"/>
  <c r="N38" i="10"/>
  <c r="Z37" i="10"/>
  <c r="N37" i="10"/>
  <c r="Z36" i="10"/>
  <c r="N36" i="10"/>
  <c r="Z35" i="10"/>
  <c r="N35" i="10"/>
  <c r="Z34" i="10"/>
  <c r="N34" i="10"/>
  <c r="Z33" i="10"/>
  <c r="N33" i="10"/>
  <c r="Z32" i="10"/>
  <c r="N32" i="10"/>
  <c r="Z31" i="10"/>
  <c r="N31" i="10"/>
  <c r="Z30" i="10"/>
  <c r="N30" i="10"/>
  <c r="Z29" i="10"/>
  <c r="N29" i="10"/>
  <c r="Z28" i="10"/>
  <c r="N28" i="10"/>
  <c r="Z27" i="10"/>
  <c r="N27" i="10"/>
  <c r="Z26" i="10"/>
  <c r="N26" i="10"/>
  <c r="Z25" i="10"/>
  <c r="N25" i="10"/>
  <c r="Z24" i="10"/>
  <c r="N24" i="10"/>
  <c r="L24" i="10"/>
  <c r="Z23" i="10"/>
  <c r="N23" i="10"/>
  <c r="L23" i="10"/>
  <c r="J23" i="10"/>
  <c r="Z22" i="10"/>
  <c r="N22" i="10"/>
  <c r="L22" i="10"/>
  <c r="J22" i="10"/>
  <c r="Z21" i="10"/>
  <c r="N21" i="10"/>
  <c r="L21" i="10"/>
  <c r="J21" i="10"/>
  <c r="Z20" i="10"/>
  <c r="N20" i="10"/>
  <c r="L20" i="10"/>
  <c r="J20" i="10"/>
  <c r="Z19" i="10"/>
  <c r="N19" i="10"/>
  <c r="L19" i="10"/>
  <c r="J19" i="10"/>
  <c r="Z18" i="10"/>
  <c r="N18" i="10"/>
  <c r="L18" i="10"/>
  <c r="J18" i="10"/>
  <c r="Z17" i="10"/>
  <c r="N17" i="10"/>
  <c r="L17" i="10"/>
  <c r="J17" i="10"/>
  <c r="Z16" i="10"/>
  <c r="N16" i="10"/>
  <c r="L16" i="10"/>
  <c r="J16" i="10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Z15" i="10"/>
  <c r="O5" i="10" l="1"/>
  <c r="B2" i="3" l="1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88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57" i="4"/>
  <c r="BE111" i="4" l="1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BW111" i="4"/>
  <c r="BW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C6" i="3" l="1"/>
  <c r="D56" i="4" s="1"/>
  <c r="D87" i="4" s="1"/>
  <c r="H35" i="3"/>
  <c r="B34" i="3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B111" i="4"/>
  <c r="X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E111" i="4"/>
  <c r="AD111" i="4"/>
  <c r="AC111" i="4"/>
  <c r="AA111" i="4"/>
  <c r="Z111" i="4"/>
  <c r="Y111" i="4"/>
  <c r="W111" i="4"/>
  <c r="V111" i="4"/>
  <c r="U111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G33" i="3"/>
  <c r="E13" i="5" l="1"/>
  <c r="E7" i="5" s="1"/>
  <c r="D6" i="3"/>
  <c r="E56" i="4" l="1"/>
  <c r="E87" i="4" s="1"/>
  <c r="E6" i="3"/>
  <c r="F56" i="4" l="1"/>
  <c r="F87" i="4" s="1"/>
  <c r="F6" i="3"/>
  <c r="G56" i="4" l="1"/>
  <c r="G87" i="4" s="1"/>
  <c r="G6" i="3"/>
  <c r="H56" i="4" l="1"/>
  <c r="H87" i="4" s="1"/>
  <c r="H6" i="3"/>
  <c r="I56" i="4" l="1"/>
  <c r="I87" i="4" s="1"/>
  <c r="I6" i="3"/>
  <c r="J56" i="4" l="1"/>
  <c r="J87" i="4" s="1"/>
  <c r="J6" i="3"/>
  <c r="K56" i="4" l="1"/>
  <c r="K87" i="4" s="1"/>
  <c r="K6" i="3"/>
  <c r="L56" i="4" l="1"/>
  <c r="L87" i="4" s="1"/>
  <c r="L6" i="3"/>
  <c r="M56" i="4" l="1"/>
  <c r="M87" i="4" s="1"/>
  <c r="M6" i="3"/>
  <c r="N56" i="4" l="1"/>
  <c r="N87" i="4" s="1"/>
  <c r="N6" i="3"/>
  <c r="O56" i="4" l="1"/>
  <c r="O87" i="4" s="1"/>
  <c r="O6" i="3"/>
  <c r="P56" i="4" l="1"/>
  <c r="P87" i="4" s="1"/>
  <c r="P6" i="3"/>
  <c r="Q56" i="4" l="1"/>
  <c r="Q87" i="4" s="1"/>
  <c r="Q6" i="3"/>
  <c r="R56" i="4" l="1"/>
  <c r="R87" i="4" s="1"/>
  <c r="R6" i="3"/>
  <c r="S56" i="4" l="1"/>
  <c r="S87" i="4" s="1"/>
  <c r="S6" i="3"/>
  <c r="T56" i="4" l="1"/>
  <c r="T87" i="4" s="1"/>
  <c r="T6" i="3"/>
  <c r="U56" i="4" l="1"/>
  <c r="U87" i="4" s="1"/>
  <c r="U6" i="3"/>
  <c r="V56" i="4" l="1"/>
  <c r="V87" i="4" s="1"/>
  <c r="V6" i="3"/>
  <c r="W56" i="4" l="1"/>
  <c r="W87" i="4" s="1"/>
  <c r="W6" i="3"/>
  <c r="X56" i="4" l="1"/>
  <c r="X87" i="4" s="1"/>
  <c r="X6" i="3"/>
  <c r="Y56" i="4" l="1"/>
  <c r="Y87" i="4" s="1"/>
  <c r="Y6" i="3"/>
  <c r="Z56" i="4" l="1"/>
  <c r="Z87" i="4" s="1"/>
  <c r="Z6" i="3"/>
  <c r="AA56" i="4" l="1"/>
  <c r="AA87" i="4" s="1"/>
  <c r="AA6" i="3"/>
  <c r="AB56" i="4" l="1"/>
  <c r="AB87" i="4" s="1"/>
  <c r="AB6" i="3"/>
  <c r="AC56" i="4" l="1"/>
  <c r="AC87" i="4" s="1"/>
  <c r="AC6" i="3"/>
  <c r="AD56" i="4" l="1"/>
  <c r="B7" i="4" s="1"/>
  <c r="AD6" i="3"/>
  <c r="AD87" i="4" l="1"/>
  <c r="AE56" i="4"/>
  <c r="AE87" i="4" s="1"/>
  <c r="AE6" i="3"/>
  <c r="AF6" i="3" l="1"/>
  <c r="AF56" i="4"/>
  <c r="AF87" i="4" s="1"/>
  <c r="AG56" i="4" l="1"/>
  <c r="AG87" i="4" s="1"/>
  <c r="AG6" i="3"/>
  <c r="AH6" i="3" l="1"/>
  <c r="AH56" i="4"/>
  <c r="AH87" i="4" s="1"/>
  <c r="AI56" i="4" l="1"/>
  <c r="AI87" i="4" s="1"/>
  <c r="AI6" i="3"/>
  <c r="AJ56" i="4" l="1"/>
  <c r="AJ87" i="4" s="1"/>
  <c r="AJ6" i="3"/>
  <c r="AK56" i="4" l="1"/>
  <c r="AK87" i="4" s="1"/>
  <c r="AK6" i="3"/>
  <c r="AL56" i="4" l="1"/>
  <c r="AL87" i="4" s="1"/>
  <c r="AL6" i="3"/>
  <c r="AM6" i="3" l="1"/>
  <c r="AM56" i="4"/>
  <c r="AM87" i="4" s="1"/>
  <c r="AN56" i="4" l="1"/>
  <c r="AN87" i="4" s="1"/>
  <c r="AN6" i="3"/>
  <c r="AO56" i="4" l="1"/>
  <c r="AO87" i="4" s="1"/>
  <c r="AO6" i="3"/>
  <c r="AP56" i="4" l="1"/>
  <c r="AP87" i="4" s="1"/>
  <c r="AP6" i="3"/>
  <c r="AQ56" i="4" l="1"/>
  <c r="AQ6" i="3"/>
  <c r="AQ87" i="4" l="1"/>
  <c r="AR56" i="4"/>
  <c r="AR87" i="4" s="1"/>
  <c r="AR6" i="3"/>
  <c r="AS6" i="3" l="1"/>
  <c r="AS56" i="4"/>
  <c r="AS87" i="4" s="1"/>
  <c r="AT56" i="4" l="1"/>
  <c r="AT87" i="4" s="1"/>
  <c r="AT6" i="3"/>
  <c r="AU56" i="4" l="1"/>
  <c r="AU87" i="4" s="1"/>
  <c r="AU6" i="3"/>
  <c r="AV56" i="4" l="1"/>
  <c r="AV87" i="4" s="1"/>
  <c r="AV6" i="3"/>
  <c r="AW56" i="4" l="1"/>
  <c r="AW87" i="4" s="1"/>
  <c r="AW6" i="3"/>
  <c r="AX56" i="4" l="1"/>
  <c r="AX6" i="3"/>
  <c r="AX87" i="4" l="1"/>
  <c r="AY56" i="4"/>
  <c r="AY87" i="4" s="1"/>
  <c r="AY6" i="3"/>
  <c r="AZ56" i="4" l="1"/>
  <c r="AZ87" i="4" s="1"/>
  <c r="AZ6" i="3"/>
  <c r="BA56" i="4" l="1"/>
  <c r="BA6" i="3"/>
  <c r="BA87" i="4" l="1"/>
  <c r="BB6" i="3"/>
  <c r="BB56" i="4"/>
  <c r="BB87" i="4" s="1"/>
  <c r="BC56" i="4" l="1"/>
  <c r="BC6" i="3"/>
  <c r="BC87" i="4" l="1"/>
  <c r="BD56" i="4"/>
  <c r="BD87" i="4" s="1"/>
  <c r="BD6" i="3"/>
  <c r="BE6" i="3" l="1"/>
  <c r="BE56" i="4"/>
  <c r="BE87" i="4" s="1"/>
  <c r="B35" i="3"/>
  <c r="I35" i="3"/>
  <c r="J35" i="3" s="1"/>
  <c r="K35" i="3" s="1"/>
  <c r="L35" i="3" s="1"/>
  <c r="M35" i="3" s="1"/>
  <c r="N35" i="3" s="1"/>
  <c r="O35" i="3" l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E7" i="4"/>
  <c r="D7" i="4"/>
  <c r="BF6" i="3"/>
  <c r="BF56" i="4"/>
  <c r="BF87" i="4" s="1"/>
  <c r="C8" i="4"/>
  <c r="B36" i="3"/>
  <c r="B37" i="3" s="1"/>
  <c r="I15" i="10" l="1"/>
  <c r="G15" i="10"/>
  <c r="BG6" i="3"/>
  <c r="BG56" i="4"/>
  <c r="BG87" i="4" s="1"/>
  <c r="B8" i="4"/>
  <c r="C9" i="4"/>
  <c r="B38" i="3"/>
  <c r="T15" i="10" l="1"/>
  <c r="U15" i="10"/>
  <c r="E8" i="4"/>
  <c r="D8" i="4"/>
  <c r="BH6" i="3"/>
  <c r="BH56" i="4"/>
  <c r="BH87" i="4" s="1"/>
  <c r="C10" i="4"/>
  <c r="B9" i="4"/>
  <c r="B39" i="3"/>
  <c r="G16" i="10" l="1"/>
  <c r="I16" i="10"/>
  <c r="Y15" i="10"/>
  <c r="AB15" i="10" s="1"/>
  <c r="D9" i="4"/>
  <c r="E9" i="4"/>
  <c r="BI6" i="3"/>
  <c r="BI56" i="4"/>
  <c r="BI87" i="4" s="1"/>
  <c r="C11" i="4"/>
  <c r="B10" i="4"/>
  <c r="B40" i="3"/>
  <c r="AA15" i="10" l="1"/>
  <c r="AC15" i="10"/>
  <c r="U16" i="10"/>
  <c r="H16" i="10"/>
  <c r="I17" i="10"/>
  <c r="F16" i="10"/>
  <c r="T16" i="10"/>
  <c r="G17" i="10"/>
  <c r="E10" i="4"/>
  <c r="D10" i="4"/>
  <c r="BJ6" i="3"/>
  <c r="BJ56" i="4"/>
  <c r="BJ87" i="4" s="1"/>
  <c r="C12" i="4"/>
  <c r="B11" i="4"/>
  <c r="B41" i="3"/>
  <c r="AD15" i="10" l="1"/>
  <c r="AF15" i="10" s="1"/>
  <c r="G18" i="10"/>
  <c r="H17" i="10"/>
  <c r="U17" i="10"/>
  <c r="I18" i="10"/>
  <c r="F17" i="10"/>
  <c r="T17" i="10"/>
  <c r="Y16" i="10"/>
  <c r="E11" i="4"/>
  <c r="D11" i="4"/>
  <c r="C13" i="4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12" i="4"/>
  <c r="BK6" i="3"/>
  <c r="BK56" i="4"/>
  <c r="BK87" i="4" s="1"/>
  <c r="B42" i="3"/>
  <c r="AB16" i="10" l="1"/>
  <c r="AC16" i="10"/>
  <c r="U18" i="10"/>
  <c r="H18" i="10"/>
  <c r="I19" i="10"/>
  <c r="Y17" i="10"/>
  <c r="F18" i="10"/>
  <c r="T18" i="10"/>
  <c r="G19" i="10"/>
  <c r="AA16" i="10"/>
  <c r="E12" i="4"/>
  <c r="D12" i="4"/>
  <c r="BL6" i="3"/>
  <c r="BL56" i="4"/>
  <c r="BL87" i="4" s="1"/>
  <c r="B43" i="3"/>
  <c r="AD16" i="10" l="1"/>
  <c r="AF16" i="10" s="1"/>
  <c r="AB17" i="10"/>
  <c r="T19" i="10"/>
  <c r="F19" i="10"/>
  <c r="G20" i="10"/>
  <c r="AC17" i="10"/>
  <c r="H19" i="10"/>
  <c r="U19" i="10"/>
  <c r="Y18" i="10"/>
  <c r="I20" i="10"/>
  <c r="AA17" i="10"/>
  <c r="BM6" i="3"/>
  <c r="BM56" i="4"/>
  <c r="BM87" i="4" s="1"/>
  <c r="B44" i="3"/>
  <c r="AA18" i="10" l="1"/>
  <c r="AB18" i="10"/>
  <c r="Y19" i="10"/>
  <c r="AC18" i="10"/>
  <c r="AD17" i="10"/>
  <c r="AF17" i="10" s="1"/>
  <c r="T20" i="10"/>
  <c r="F20" i="10"/>
  <c r="H20" i="10"/>
  <c r="U20" i="10"/>
  <c r="BN6" i="3"/>
  <c r="BN56" i="4"/>
  <c r="BN87" i="4" s="1"/>
  <c r="B45" i="3"/>
  <c r="AA19" i="10" l="1"/>
  <c r="AC19" i="10"/>
  <c r="AD18" i="10"/>
  <c r="AF18" i="10" s="1"/>
  <c r="AB19" i="10"/>
  <c r="Y20" i="10"/>
  <c r="BO6" i="3"/>
  <c r="BO56" i="4"/>
  <c r="BO87" i="4" s="1"/>
  <c r="B46" i="3"/>
  <c r="AD19" i="10" l="1"/>
  <c r="AF19" i="10" s="1"/>
  <c r="AA20" i="10"/>
  <c r="AB20" i="10"/>
  <c r="AC20" i="10"/>
  <c r="BP6" i="3"/>
  <c r="BP56" i="4"/>
  <c r="BP87" i="4" s="1"/>
  <c r="B47" i="3"/>
  <c r="AD20" i="10" l="1"/>
  <c r="AF20" i="10" s="1"/>
  <c r="BQ6" i="3"/>
  <c r="BQ56" i="4"/>
  <c r="BQ87" i="4" s="1"/>
  <c r="B48" i="3"/>
  <c r="BR6" i="3" l="1"/>
  <c r="BR56" i="4"/>
  <c r="BR87" i="4" s="1"/>
  <c r="B49" i="3"/>
  <c r="BS6" i="3" l="1"/>
  <c r="BS56" i="4"/>
  <c r="BS87" i="4" s="1"/>
  <c r="B50" i="3"/>
  <c r="BT6" i="3" l="1"/>
  <c r="BT56" i="4"/>
  <c r="BT87" i="4" s="1"/>
  <c r="B51" i="3"/>
  <c r="BU6" i="3" l="1"/>
  <c r="BU56" i="4"/>
  <c r="BU87" i="4" s="1"/>
  <c r="B52" i="3"/>
  <c r="BV6" i="3" l="1"/>
  <c r="BV56" i="4"/>
  <c r="BV87" i="4" s="1"/>
  <c r="B53" i="3"/>
  <c r="BW6" i="3" l="1"/>
  <c r="BX6" i="3" s="1"/>
  <c r="BY6" i="3" s="1"/>
  <c r="BZ6" i="3" s="1"/>
  <c r="CA6" i="3" s="1"/>
  <c r="CB6" i="3" s="1"/>
  <c r="BW56" i="4"/>
  <c r="BW87" i="4" s="1"/>
  <c r="B54" i="3"/>
  <c r="C53" i="3" l="1"/>
  <c r="I43" i="3" s="1"/>
  <c r="C34" i="3"/>
  <c r="H36" i="3" s="1"/>
  <c r="CC6" i="3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C35" i="3"/>
  <c r="H37" i="3" s="1"/>
  <c r="C37" i="3"/>
  <c r="H39" i="3" s="1"/>
  <c r="C36" i="3"/>
  <c r="H38" i="3" s="1"/>
  <c r="C38" i="3"/>
  <c r="H40" i="3" s="1"/>
  <c r="C39" i="3"/>
  <c r="H41" i="3" s="1"/>
  <c r="C40" i="3"/>
  <c r="H42" i="3" s="1"/>
  <c r="C41" i="3"/>
  <c r="H43" i="3" s="1"/>
  <c r="C42" i="3"/>
  <c r="H44" i="3" s="1"/>
  <c r="C43" i="3"/>
  <c r="H45" i="3" s="1"/>
  <c r="C44" i="3"/>
  <c r="H46" i="3" s="1"/>
  <c r="C45" i="3"/>
  <c r="H47" i="3" s="1"/>
  <c r="C46" i="3"/>
  <c r="I36" i="3" s="1"/>
  <c r="C47" i="3"/>
  <c r="I37" i="3" s="1"/>
  <c r="C48" i="3"/>
  <c r="I38" i="3" s="1"/>
  <c r="C49" i="3"/>
  <c r="I39" i="3" s="1"/>
  <c r="C50" i="3"/>
  <c r="I40" i="3" s="1"/>
  <c r="C51" i="3"/>
  <c r="I41" i="3" s="1"/>
  <c r="C52" i="3"/>
  <c r="I42" i="3" s="1"/>
  <c r="C54" i="3"/>
  <c r="I44" i="3" s="1"/>
  <c r="B55" i="3"/>
  <c r="H48" i="3" l="1"/>
  <c r="C11" i="9" s="1"/>
  <c r="C55" i="3"/>
  <c r="I45" i="3" s="1"/>
  <c r="B56" i="3"/>
  <c r="C5" i="9" l="1"/>
  <c r="C6" i="9"/>
  <c r="C14" i="9"/>
  <c r="C10" i="9"/>
  <c r="C7" i="9"/>
  <c r="C15" i="9"/>
  <c r="C9" i="9"/>
  <c r="C8" i="9"/>
  <c r="C12" i="9"/>
  <c r="C13" i="9"/>
  <c r="C16" i="9"/>
  <c r="C56" i="3"/>
  <c r="I46" i="3" s="1"/>
  <c r="B57" i="3"/>
  <c r="C18" i="9" l="1"/>
  <c r="B58" i="3"/>
  <c r="C57" i="3"/>
  <c r="I47" i="3" s="1"/>
  <c r="I48" i="3" l="1"/>
  <c r="C58" i="3"/>
  <c r="J36" i="3" s="1"/>
  <c r="B59" i="3"/>
  <c r="C59" i="3" l="1"/>
  <c r="J37" i="3" s="1"/>
  <c r="B60" i="3"/>
  <c r="C60" i="3" l="1"/>
  <c r="J38" i="3" s="1"/>
  <c r="B61" i="3"/>
  <c r="B62" i="3" l="1"/>
  <c r="C61" i="3"/>
  <c r="J39" i="3" s="1"/>
  <c r="C62" i="3" l="1"/>
  <c r="J40" i="3" s="1"/>
  <c r="B63" i="3"/>
  <c r="C63" i="3" l="1"/>
  <c r="J41" i="3" s="1"/>
  <c r="B64" i="3"/>
  <c r="C64" i="3" l="1"/>
  <c r="J42" i="3" s="1"/>
  <c r="B65" i="3"/>
  <c r="B66" i="3" l="1"/>
  <c r="C65" i="3"/>
  <c r="J43" i="3" s="1"/>
  <c r="C66" i="3" l="1"/>
  <c r="J44" i="3" s="1"/>
  <c r="B67" i="3"/>
  <c r="B68" i="3" l="1"/>
  <c r="C67" i="3"/>
  <c r="J45" i="3" s="1"/>
  <c r="C68" i="3" l="1"/>
  <c r="J46" i="3" s="1"/>
  <c r="B69" i="3"/>
  <c r="B70" i="3" l="1"/>
  <c r="C69" i="3"/>
  <c r="J47" i="3" s="1"/>
  <c r="J48" i="3" l="1"/>
  <c r="C70" i="3"/>
  <c r="K36" i="3" s="1"/>
  <c r="B71" i="3"/>
  <c r="C71" i="3" l="1"/>
  <c r="K37" i="3" s="1"/>
  <c r="B72" i="3"/>
  <c r="C72" i="3" l="1"/>
  <c r="K38" i="3" s="1"/>
  <c r="B73" i="3"/>
  <c r="B74" i="3" l="1"/>
  <c r="C73" i="3"/>
  <c r="K39" i="3" s="1"/>
  <c r="C74" i="3" l="1"/>
  <c r="K40" i="3" s="1"/>
  <c r="B75" i="3"/>
  <c r="C75" i="3" l="1"/>
  <c r="K41" i="3" s="1"/>
  <c r="B76" i="3"/>
  <c r="C76" i="3" l="1"/>
  <c r="K42" i="3" s="1"/>
  <c r="B77" i="3"/>
  <c r="B78" i="3" l="1"/>
  <c r="C77" i="3"/>
  <c r="K43" i="3" s="1"/>
  <c r="C78" i="3" l="1"/>
  <c r="K44" i="3" s="1"/>
  <c r="B79" i="3"/>
  <c r="C79" i="3" l="1"/>
  <c r="K45" i="3" s="1"/>
  <c r="B80" i="3"/>
  <c r="C80" i="3" l="1"/>
  <c r="K46" i="3" s="1"/>
  <c r="B81" i="3"/>
  <c r="B82" i="3" l="1"/>
  <c r="C81" i="3"/>
  <c r="K47" i="3" s="1"/>
  <c r="K48" i="3" l="1"/>
  <c r="C82" i="3"/>
  <c r="L36" i="3" s="1"/>
  <c r="B83" i="3"/>
  <c r="C83" i="3" l="1"/>
  <c r="L37" i="3" s="1"/>
  <c r="B84" i="3"/>
  <c r="C84" i="3" l="1"/>
  <c r="L38" i="3" s="1"/>
  <c r="B85" i="3"/>
  <c r="B86" i="3" l="1"/>
  <c r="C85" i="3"/>
  <c r="L39" i="3" s="1"/>
  <c r="C86" i="3" l="1"/>
  <c r="L40" i="3" s="1"/>
  <c r="B87" i="3"/>
  <c r="C87" i="3" l="1"/>
  <c r="L41" i="3" s="1"/>
  <c r="B88" i="3"/>
  <c r="C88" i="3" l="1"/>
  <c r="L42" i="3" s="1"/>
  <c r="B89" i="3"/>
  <c r="B90" i="3" l="1"/>
  <c r="C89" i="3"/>
  <c r="L43" i="3" s="1"/>
  <c r="C90" i="3" l="1"/>
  <c r="L44" i="3" s="1"/>
  <c r="B91" i="3"/>
  <c r="C91" i="3" l="1"/>
  <c r="L45" i="3" s="1"/>
  <c r="B92" i="3"/>
  <c r="C92" i="3" l="1"/>
  <c r="L46" i="3" s="1"/>
  <c r="B93" i="3"/>
  <c r="B94" i="3" l="1"/>
  <c r="C93" i="3"/>
  <c r="L47" i="3" s="1"/>
  <c r="L48" i="3" l="1"/>
  <c r="C94" i="3"/>
  <c r="M36" i="3" s="1"/>
  <c r="B95" i="3"/>
  <c r="C95" i="3" l="1"/>
  <c r="M37" i="3" s="1"/>
  <c r="B96" i="3"/>
  <c r="C96" i="3" l="1"/>
  <c r="M38" i="3" s="1"/>
  <c r="B97" i="3"/>
  <c r="B98" i="3" l="1"/>
  <c r="C97" i="3"/>
  <c r="M39" i="3" s="1"/>
  <c r="C98" i="3" l="1"/>
  <c r="M40" i="3" s="1"/>
  <c r="B99" i="3"/>
  <c r="B100" i="3" l="1"/>
  <c r="C99" i="3"/>
  <c r="M41" i="3" s="1"/>
  <c r="C100" i="3" l="1"/>
  <c r="M42" i="3" s="1"/>
  <c r="B101" i="3"/>
  <c r="B102" i="3" l="1"/>
  <c r="C101" i="3"/>
  <c r="M43" i="3" s="1"/>
  <c r="C102" i="3" l="1"/>
  <c r="M44" i="3" s="1"/>
  <c r="B103" i="3"/>
  <c r="C103" i="3" l="1"/>
  <c r="M45" i="3" s="1"/>
  <c r="B104" i="3"/>
  <c r="C104" i="3" l="1"/>
  <c r="M46" i="3" s="1"/>
  <c r="B105" i="3"/>
  <c r="B106" i="3" l="1"/>
  <c r="C105" i="3"/>
  <c r="M47" i="3" s="1"/>
  <c r="M48" i="3" l="1"/>
  <c r="C106" i="3"/>
  <c r="N36" i="3" s="1"/>
  <c r="B107" i="3"/>
  <c r="C107" i="3" l="1"/>
  <c r="N37" i="3" s="1"/>
  <c r="B108" i="3"/>
  <c r="C108" i="3" l="1"/>
  <c r="N38" i="3" s="1"/>
  <c r="B109" i="3"/>
  <c r="B110" i="3" l="1"/>
  <c r="C109" i="3"/>
  <c r="N39" i="3" s="1"/>
  <c r="C110" i="3" l="1"/>
  <c r="N40" i="3" s="1"/>
  <c r="B111" i="3"/>
  <c r="C111" i="3" l="1"/>
  <c r="N41" i="3" s="1"/>
  <c r="B112" i="3"/>
  <c r="C112" i="3" l="1"/>
  <c r="N42" i="3" s="1"/>
  <c r="B113" i="3"/>
  <c r="B114" i="3" l="1"/>
  <c r="C113" i="3"/>
  <c r="N43" i="3" s="1"/>
  <c r="C114" i="3" l="1"/>
  <c r="N44" i="3" s="1"/>
  <c r="B115" i="3"/>
  <c r="C115" i="3" l="1"/>
  <c r="N45" i="3" s="1"/>
  <c r="B116" i="3"/>
  <c r="C116" i="3" l="1"/>
  <c r="N46" i="3" s="1"/>
  <c r="B117" i="3"/>
  <c r="B118" i="3" l="1"/>
  <c r="C117" i="3"/>
  <c r="N47" i="3" s="1"/>
  <c r="N48" i="3" l="1"/>
  <c r="C118" i="3"/>
  <c r="O36" i="3" s="1"/>
  <c r="B119" i="3"/>
  <c r="C119" i="3" l="1"/>
  <c r="O37" i="3" s="1"/>
  <c r="B120" i="3"/>
  <c r="C120" i="3" l="1"/>
  <c r="O38" i="3" s="1"/>
  <c r="B121" i="3"/>
  <c r="B122" i="3" l="1"/>
  <c r="C121" i="3"/>
  <c r="O39" i="3" s="1"/>
  <c r="C122" i="3" l="1"/>
  <c r="O40" i="3" s="1"/>
  <c r="B123" i="3"/>
  <c r="B124" i="3" l="1"/>
  <c r="C123" i="3"/>
  <c r="O41" i="3" s="1"/>
  <c r="C124" i="3" l="1"/>
  <c r="O42" i="3" s="1"/>
  <c r="B125" i="3"/>
  <c r="C125" i="3" l="1"/>
  <c r="O43" i="3" s="1"/>
  <c r="B126" i="3"/>
  <c r="C126" i="3" l="1"/>
  <c r="O44" i="3" s="1"/>
  <c r="B127" i="3"/>
  <c r="B128" i="3" l="1"/>
  <c r="C127" i="3"/>
  <c r="O45" i="3" s="1"/>
  <c r="C128" i="3" l="1"/>
  <c r="O46" i="3" s="1"/>
  <c r="B129" i="3"/>
  <c r="C129" i="3" l="1"/>
  <c r="O47" i="3" s="1"/>
  <c r="B130" i="3"/>
  <c r="O48" i="3" l="1"/>
  <c r="C130" i="3"/>
  <c r="P36" i="3" s="1"/>
  <c r="B131" i="3"/>
  <c r="C131" i="3" l="1"/>
  <c r="P37" i="3" s="1"/>
  <c r="B132" i="3"/>
  <c r="C132" i="3" l="1"/>
  <c r="P38" i="3" s="1"/>
  <c r="B133" i="3"/>
  <c r="C133" i="3" l="1"/>
  <c r="P39" i="3" s="1"/>
  <c r="B134" i="3"/>
  <c r="C134" i="3" l="1"/>
  <c r="P40" i="3" s="1"/>
  <c r="B135" i="3"/>
  <c r="B136" i="3" l="1"/>
  <c r="C135" i="3"/>
  <c r="P41" i="3" s="1"/>
  <c r="C136" i="3" l="1"/>
  <c r="P42" i="3" s="1"/>
  <c r="B137" i="3"/>
  <c r="B138" i="3" l="1"/>
  <c r="C137" i="3"/>
  <c r="P43" i="3" s="1"/>
  <c r="C138" i="3" l="1"/>
  <c r="P44" i="3" s="1"/>
  <c r="B139" i="3"/>
  <c r="C139" i="3" l="1"/>
  <c r="P45" i="3" s="1"/>
  <c r="B140" i="3"/>
  <c r="C140" i="3" l="1"/>
  <c r="P46" i="3" s="1"/>
  <c r="B141" i="3"/>
  <c r="C141" i="3" l="1"/>
  <c r="P47" i="3" s="1"/>
  <c r="B142" i="3"/>
  <c r="P48" i="3" l="1"/>
  <c r="C142" i="3"/>
  <c r="Q36" i="3" s="1"/>
  <c r="B143" i="3"/>
  <c r="S36" i="3" l="1"/>
  <c r="AA36" i="3"/>
  <c r="AI36" i="3"/>
  <c r="AC36" i="3"/>
  <c r="AK36" i="3"/>
  <c r="V36" i="3"/>
  <c r="T36" i="3"/>
  <c r="AB36" i="3"/>
  <c r="AJ36" i="3"/>
  <c r="U36" i="3"/>
  <c r="AD36" i="3"/>
  <c r="AL36" i="3"/>
  <c r="W36" i="3"/>
  <c r="AE36" i="3"/>
  <c r="AM36" i="3"/>
  <c r="X36" i="3"/>
  <c r="AF36" i="3"/>
  <c r="R36" i="3"/>
  <c r="Y36" i="3"/>
  <c r="AG36" i="3"/>
  <c r="Z36" i="3"/>
  <c r="AH36" i="3"/>
  <c r="B144" i="3"/>
  <c r="C143" i="3"/>
  <c r="Q37" i="3" s="1"/>
  <c r="V37" i="3" l="1"/>
  <c r="AD37" i="3"/>
  <c r="AL37" i="3"/>
  <c r="X37" i="3"/>
  <c r="AF37" i="3"/>
  <c r="Y37" i="3"/>
  <c r="AG37" i="3"/>
  <c r="W37" i="3"/>
  <c r="AE37" i="3"/>
  <c r="AM37" i="3"/>
  <c r="R37" i="3"/>
  <c r="Z37" i="3"/>
  <c r="AH37" i="3"/>
  <c r="S37" i="3"/>
  <c r="AA37" i="3"/>
  <c r="AI37" i="3"/>
  <c r="T37" i="3"/>
  <c r="AB37" i="3"/>
  <c r="AJ37" i="3"/>
  <c r="U37" i="3"/>
  <c r="AC37" i="3"/>
  <c r="AK37" i="3"/>
  <c r="C144" i="3"/>
  <c r="Q38" i="3" s="1"/>
  <c r="B145" i="3"/>
  <c r="Y38" i="3" l="1"/>
  <c r="AG38" i="3"/>
  <c r="S38" i="3"/>
  <c r="AI38" i="3"/>
  <c r="R38" i="3"/>
  <c r="AB38" i="3"/>
  <c r="Z38" i="3"/>
  <c r="AH38" i="3"/>
  <c r="AA38" i="3"/>
  <c r="T38" i="3"/>
  <c r="AJ38" i="3"/>
  <c r="U38" i="3"/>
  <c r="AC38" i="3"/>
  <c r="AK38" i="3"/>
  <c r="V38" i="3"/>
  <c r="AD38" i="3"/>
  <c r="AL38" i="3"/>
  <c r="W38" i="3"/>
  <c r="AE38" i="3"/>
  <c r="AM38" i="3"/>
  <c r="X38" i="3"/>
  <c r="AF38" i="3"/>
  <c r="C145" i="3"/>
  <c r="Q39" i="3" s="1"/>
  <c r="B146" i="3"/>
  <c r="T39" i="3" l="1"/>
  <c r="AB39" i="3"/>
  <c r="AJ39" i="3"/>
  <c r="V39" i="3"/>
  <c r="AL39" i="3"/>
  <c r="W39" i="3"/>
  <c r="AM39" i="3"/>
  <c r="U39" i="3"/>
  <c r="AC39" i="3"/>
  <c r="AK39" i="3"/>
  <c r="AD39" i="3"/>
  <c r="AE39" i="3"/>
  <c r="X39" i="3"/>
  <c r="AF39" i="3"/>
  <c r="Y39" i="3"/>
  <c r="AG39" i="3"/>
  <c r="Z39" i="3"/>
  <c r="AH39" i="3"/>
  <c r="AA39" i="3"/>
  <c r="AI39" i="3"/>
  <c r="R39" i="3"/>
  <c r="S39" i="3"/>
  <c r="C146" i="3"/>
  <c r="Q40" i="3" s="1"/>
  <c r="B147" i="3"/>
  <c r="W40" i="3" l="1"/>
  <c r="AE40" i="3"/>
  <c r="AM40" i="3"/>
  <c r="AG40" i="3"/>
  <c r="AH40" i="3"/>
  <c r="X40" i="3"/>
  <c r="AF40" i="3"/>
  <c r="Y40" i="3"/>
  <c r="Z40" i="3"/>
  <c r="S40" i="3"/>
  <c r="AA40" i="3"/>
  <c r="AI40" i="3"/>
  <c r="R40" i="3"/>
  <c r="T40" i="3"/>
  <c r="AB40" i="3"/>
  <c r="AJ40" i="3"/>
  <c r="U40" i="3"/>
  <c r="AC40" i="3"/>
  <c r="AK40" i="3"/>
  <c r="AD40" i="3"/>
  <c r="V40" i="3"/>
  <c r="AL40" i="3"/>
  <c r="C147" i="3"/>
  <c r="Q41" i="3" s="1"/>
  <c r="B148" i="3"/>
  <c r="Z41" i="3" l="1"/>
  <c r="AH41" i="3"/>
  <c r="AB41" i="3"/>
  <c r="AC41" i="3"/>
  <c r="S41" i="3"/>
  <c r="AA41" i="3"/>
  <c r="AI41" i="3"/>
  <c r="T41" i="3"/>
  <c r="AJ41" i="3"/>
  <c r="U41" i="3"/>
  <c r="AK41" i="3"/>
  <c r="V41" i="3"/>
  <c r="AD41" i="3"/>
  <c r="AL41" i="3"/>
  <c r="W41" i="3"/>
  <c r="AE41" i="3"/>
  <c r="AM41" i="3"/>
  <c r="R41" i="3"/>
  <c r="AG41" i="3"/>
  <c r="Y41" i="3"/>
  <c r="AF41" i="3"/>
  <c r="X41" i="3"/>
  <c r="C148" i="3"/>
  <c r="Q42" i="3" s="1"/>
  <c r="B149" i="3"/>
  <c r="U42" i="3" l="1"/>
  <c r="AC42" i="3"/>
  <c r="AK42" i="3"/>
  <c r="AE42" i="3"/>
  <c r="X42" i="3"/>
  <c r="V42" i="3"/>
  <c r="AD42" i="3"/>
  <c r="AL42" i="3"/>
  <c r="W42" i="3"/>
  <c r="AM42" i="3"/>
  <c r="AF42" i="3"/>
  <c r="Y42" i="3"/>
  <c r="AG42" i="3"/>
  <c r="Z42" i="3"/>
  <c r="AH42" i="3"/>
  <c r="AA42" i="3"/>
  <c r="S42" i="3"/>
  <c r="T42" i="3"/>
  <c r="AI42" i="3"/>
  <c r="R42" i="3"/>
  <c r="AJ42" i="3"/>
  <c r="AB42" i="3"/>
  <c r="C149" i="3"/>
  <c r="Q43" i="3" s="1"/>
  <c r="B150" i="3"/>
  <c r="X43" i="3" l="1"/>
  <c r="AF43" i="3"/>
  <c r="Z43" i="3"/>
  <c r="S43" i="3"/>
  <c r="AI43" i="3"/>
  <c r="Y43" i="3"/>
  <c r="AG43" i="3"/>
  <c r="AH43" i="3"/>
  <c r="AA43" i="3"/>
  <c r="T43" i="3"/>
  <c r="AB43" i="3"/>
  <c r="AJ43" i="3"/>
  <c r="U43" i="3"/>
  <c r="AC43" i="3"/>
  <c r="AK43" i="3"/>
  <c r="W43" i="3"/>
  <c r="R43" i="3"/>
  <c r="AD43" i="3"/>
  <c r="AE43" i="3"/>
  <c r="AL43" i="3"/>
  <c r="V43" i="3"/>
  <c r="AM43" i="3"/>
  <c r="C150" i="3"/>
  <c r="Q44" i="3" s="1"/>
  <c r="B151" i="3"/>
  <c r="S44" i="3" l="1"/>
  <c r="AA44" i="3"/>
  <c r="AI44" i="3"/>
  <c r="R44" i="3"/>
  <c r="U44" i="3"/>
  <c r="AK44" i="3"/>
  <c r="T44" i="3"/>
  <c r="AB44" i="3"/>
  <c r="AJ44" i="3"/>
  <c r="AC44" i="3"/>
  <c r="W44" i="3"/>
  <c r="AE44" i="3"/>
  <c r="AM44" i="3"/>
  <c r="X44" i="3"/>
  <c r="AF44" i="3"/>
  <c r="AD44" i="3"/>
  <c r="AL44" i="3"/>
  <c r="V44" i="3"/>
  <c r="AG44" i="3"/>
  <c r="AH44" i="3"/>
  <c r="Y44" i="3"/>
  <c r="Z44" i="3"/>
  <c r="B152" i="3"/>
  <c r="C151" i="3"/>
  <c r="Q45" i="3" s="1"/>
  <c r="V45" i="3" l="1"/>
  <c r="AD45" i="3"/>
  <c r="AL45" i="3"/>
  <c r="AF45" i="3"/>
  <c r="W45" i="3"/>
  <c r="AE45" i="3"/>
  <c r="AM45" i="3"/>
  <c r="R45" i="3"/>
  <c r="X45" i="3"/>
  <c r="Z45" i="3"/>
  <c r="AH45" i="3"/>
  <c r="S45" i="3"/>
  <c r="AA45" i="3"/>
  <c r="AI45" i="3"/>
  <c r="AC45" i="3"/>
  <c r="AJ45" i="3"/>
  <c r="AG45" i="3"/>
  <c r="AK45" i="3"/>
  <c r="AB45" i="3"/>
  <c r="T45" i="3"/>
  <c r="U45" i="3"/>
  <c r="Y45" i="3"/>
  <c r="C152" i="3"/>
  <c r="Q46" i="3" s="1"/>
  <c r="B153" i="3"/>
  <c r="Y46" i="3" l="1"/>
  <c r="AG46" i="3"/>
  <c r="AI46" i="3"/>
  <c r="Z46" i="3"/>
  <c r="AH46" i="3"/>
  <c r="S46" i="3"/>
  <c r="AA46" i="3"/>
  <c r="R46" i="3"/>
  <c r="U46" i="3"/>
  <c r="AC46" i="3"/>
  <c r="AK46" i="3"/>
  <c r="V46" i="3"/>
  <c r="AD46" i="3"/>
  <c r="AL46" i="3"/>
  <c r="AE46" i="3"/>
  <c r="AM46" i="3"/>
  <c r="X46" i="3"/>
  <c r="AB46" i="3"/>
  <c r="AF46" i="3"/>
  <c r="AJ46" i="3"/>
  <c r="T46" i="3"/>
  <c r="W46" i="3"/>
  <c r="C153" i="3"/>
  <c r="Q47" i="3" s="1"/>
  <c r="B154" i="3"/>
  <c r="T47" i="3" l="1"/>
  <c r="AB47" i="3"/>
  <c r="AJ47" i="3"/>
  <c r="AD47" i="3"/>
  <c r="U47" i="3"/>
  <c r="AC47" i="3"/>
  <c r="AK47" i="3"/>
  <c r="V47" i="3"/>
  <c r="AL47" i="3"/>
  <c r="X47" i="3"/>
  <c r="AF47" i="3"/>
  <c r="Y47" i="3"/>
  <c r="AG47" i="3"/>
  <c r="AE47" i="3"/>
  <c r="R47" i="3"/>
  <c r="AH47" i="3"/>
  <c r="AI47" i="3"/>
  <c r="AM47" i="3"/>
  <c r="Z47" i="3"/>
  <c r="S47" i="3"/>
  <c r="W47" i="3"/>
  <c r="AA47" i="3"/>
  <c r="Q48" i="3"/>
  <c r="C154" i="3"/>
  <c r="B155" i="3"/>
  <c r="W48" i="3" l="1"/>
  <c r="AE48" i="3"/>
  <c r="AM48" i="3"/>
  <c r="Y48" i="3"/>
  <c r="X48" i="3"/>
  <c r="AF48" i="3"/>
  <c r="AG48" i="3"/>
  <c r="S48" i="3"/>
  <c r="AA48" i="3"/>
  <c r="AI48" i="3"/>
  <c r="R48" i="3"/>
  <c r="T48" i="3"/>
  <c r="AB48" i="3"/>
  <c r="AJ48" i="3"/>
  <c r="AD48" i="3"/>
  <c r="AK48" i="3"/>
  <c r="V48" i="3"/>
  <c r="AH48" i="3"/>
  <c r="AL48" i="3"/>
  <c r="AC48" i="3"/>
  <c r="U48" i="3"/>
  <c r="Z48" i="3"/>
  <c r="C155" i="3"/>
  <c r="B156" i="3"/>
  <c r="C156" i="3" l="1"/>
  <c r="B157" i="3"/>
  <c r="C157" i="3" l="1"/>
  <c r="B158" i="3"/>
  <c r="C158" i="3" l="1"/>
  <c r="B159" i="3"/>
  <c r="B160" i="3" l="1"/>
  <c r="C159" i="3"/>
  <c r="C160" i="3" l="1"/>
  <c r="B161" i="3"/>
  <c r="C161" i="3" l="1"/>
  <c r="B162" i="3"/>
  <c r="C162" i="3" l="1"/>
  <c r="B163" i="3"/>
  <c r="C163" i="3" l="1"/>
  <c r="B164" i="3"/>
  <c r="C164" i="3" l="1"/>
  <c r="B165" i="3"/>
  <c r="C165" i="3" l="1"/>
  <c r="B166" i="3"/>
  <c r="C166" i="3" l="1"/>
  <c r="B167" i="3"/>
  <c r="B168" i="3" l="1"/>
  <c r="C167" i="3"/>
  <c r="C168" i="3" l="1"/>
  <c r="B169" i="3"/>
  <c r="C169" i="3" l="1"/>
  <c r="B170" i="3"/>
  <c r="C170" i="3" l="1"/>
  <c r="B171" i="3"/>
  <c r="C171" i="3" l="1"/>
  <c r="B172" i="3"/>
  <c r="C172" i="3" l="1"/>
  <c r="B173" i="3"/>
  <c r="C173" i="3" l="1"/>
  <c r="B174" i="3"/>
  <c r="C174" i="3" l="1"/>
  <c r="B175" i="3"/>
  <c r="B176" i="3" l="1"/>
  <c r="C175" i="3"/>
  <c r="C176" i="3" l="1"/>
  <c r="B177" i="3"/>
  <c r="C177" i="3" l="1"/>
  <c r="B178" i="3"/>
  <c r="B179" i="3" l="1"/>
  <c r="C178" i="3"/>
  <c r="B180" i="3" l="1"/>
  <c r="C179" i="3"/>
  <c r="B181" i="3" l="1"/>
  <c r="C180" i="3"/>
  <c r="B182" i="3" l="1"/>
  <c r="C181" i="3"/>
  <c r="B183" i="3" l="1"/>
  <c r="C182" i="3"/>
  <c r="B184" i="3" l="1"/>
  <c r="C183" i="3"/>
  <c r="B185" i="3" l="1"/>
  <c r="C184" i="3"/>
  <c r="B186" i="3" l="1"/>
  <c r="C185" i="3"/>
  <c r="B187" i="3" l="1"/>
  <c r="C186" i="3"/>
  <c r="B188" i="3" l="1"/>
  <c r="C187" i="3"/>
  <c r="B189" i="3" l="1"/>
  <c r="C189" i="3" s="1"/>
  <c r="C188" i="3"/>
  <c r="AE15" i="10" l="1"/>
  <c r="AA63" i="10"/>
  <c r="AA64" i="10" s="1"/>
  <c r="AA65" i="10" s="1"/>
  <c r="AA66" i="10" s="1"/>
  <c r="AA67" i="10" s="1"/>
  <c r="AA68" i="10" s="1"/>
  <c r="AA69" i="10" s="1"/>
  <c r="AA70" i="10" s="1"/>
  <c r="AA71" i="10" s="1"/>
  <c r="AA72" i="10" s="1"/>
  <c r="AA73" i="10" s="1"/>
  <c r="AA74" i="10" s="1"/>
  <c r="E15" i="10"/>
  <c r="Q15" i="10" s="1"/>
  <c r="S15" i="10" s="1"/>
  <c r="C16" i="10"/>
  <c r="D12" i="9" l="1"/>
  <c r="D8" i="9"/>
  <c r="D6" i="9"/>
  <c r="D14" i="9"/>
  <c r="D13" i="9"/>
  <c r="D15" i="9"/>
  <c r="D5" i="9"/>
  <c r="D16" i="9"/>
  <c r="D7" i="9"/>
  <c r="D11" i="9"/>
  <c r="D9" i="9"/>
  <c r="D10" i="9"/>
  <c r="P15" i="10"/>
  <c r="R15" i="10" s="1"/>
  <c r="E16" i="10"/>
  <c r="D16" i="10" s="1"/>
  <c r="C17" i="10"/>
  <c r="E15" i="9" s="1"/>
  <c r="AE16" i="10"/>
  <c r="E7" i="9" l="1"/>
  <c r="D18" i="9"/>
  <c r="E11" i="9"/>
  <c r="E6" i="9"/>
  <c r="E14" i="9"/>
  <c r="E12" i="9"/>
  <c r="E13" i="9"/>
  <c r="E10" i="9"/>
  <c r="E5" i="9"/>
  <c r="E9" i="9"/>
  <c r="E16" i="9"/>
  <c r="E8" i="9"/>
  <c r="P16" i="10"/>
  <c r="R16" i="10" s="1"/>
  <c r="Q16" i="10"/>
  <c r="S16" i="10" s="1"/>
  <c r="E17" i="10"/>
  <c r="C18" i="10"/>
  <c r="F6" i="9" s="1"/>
  <c r="AE17" i="10"/>
  <c r="E18" i="9" l="1"/>
  <c r="F16" i="9"/>
  <c r="F7" i="9"/>
  <c r="F13" i="9"/>
  <c r="F9" i="9"/>
  <c r="F14" i="9"/>
  <c r="F11" i="9"/>
  <c r="F12" i="9"/>
  <c r="F10" i="9"/>
  <c r="F15" i="9"/>
  <c r="F8" i="9"/>
  <c r="F5" i="9"/>
  <c r="E18" i="10"/>
  <c r="AE18" i="10"/>
  <c r="C19" i="10"/>
  <c r="G14" i="9" s="1"/>
  <c r="D17" i="10"/>
  <c r="Q17" i="10"/>
  <c r="S17" i="10" s="1"/>
  <c r="P17" i="10"/>
  <c r="R17" i="10" s="1"/>
  <c r="F18" i="9" l="1"/>
  <c r="G16" i="9"/>
  <c r="G13" i="9"/>
  <c r="G9" i="9"/>
  <c r="G10" i="9"/>
  <c r="G6" i="9"/>
  <c r="G5" i="9"/>
  <c r="G7" i="9"/>
  <c r="G11" i="9"/>
  <c r="G12" i="9"/>
  <c r="G15" i="9"/>
  <c r="G8" i="9"/>
  <c r="AE19" i="10"/>
  <c r="E19" i="10"/>
  <c r="C20" i="10"/>
  <c r="H6" i="9" s="1"/>
  <c r="P18" i="10"/>
  <c r="R18" i="10" s="1"/>
  <c r="Q18" i="10"/>
  <c r="S18" i="10" s="1"/>
  <c r="D18" i="10"/>
  <c r="H14" i="9" l="1"/>
  <c r="G18" i="9"/>
  <c r="H9" i="9"/>
  <c r="H11" i="9"/>
  <c r="H10" i="9"/>
  <c r="H8" i="9"/>
  <c r="H7" i="9"/>
  <c r="H13" i="9"/>
  <c r="H5" i="9"/>
  <c r="H15" i="9"/>
  <c r="H12" i="9"/>
  <c r="H16" i="9"/>
  <c r="E20" i="10"/>
  <c r="AE20" i="10"/>
  <c r="C21" i="10"/>
  <c r="G21" i="10"/>
  <c r="P19" i="10"/>
  <c r="R19" i="10" s="1"/>
  <c r="D19" i="10"/>
  <c r="Q19" i="10"/>
  <c r="S19" i="10" s="1"/>
  <c r="H18" i="9" l="1"/>
  <c r="AE21" i="10"/>
  <c r="C22" i="10"/>
  <c r="E21" i="10"/>
  <c r="D21" i="10" s="1"/>
  <c r="I21" i="10"/>
  <c r="F21" i="10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T21" i="10"/>
  <c r="Q20" i="10"/>
  <c r="S20" i="10" s="1"/>
  <c r="P20" i="10"/>
  <c r="R20" i="10" s="1"/>
  <c r="D20" i="10"/>
  <c r="P21" i="10" l="1"/>
  <c r="R21" i="10" s="1"/>
  <c r="U21" i="10"/>
  <c r="Y21" i="10" s="1"/>
  <c r="Q21" i="10"/>
  <c r="S21" i="10" s="1"/>
  <c r="H21" i="10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AE22" i="10"/>
  <c r="E22" i="10"/>
  <c r="D22" i="10" s="1"/>
  <c r="C23" i="10"/>
  <c r="G22" i="10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P22" i="10" l="1"/>
  <c r="I22" i="10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AA21" i="10"/>
  <c r="C24" i="10"/>
  <c r="AE23" i="10"/>
  <c r="E23" i="10"/>
  <c r="D23" i="10" s="1"/>
  <c r="Q22" i="10"/>
  <c r="S22" i="10" s="1"/>
  <c r="AB21" i="10"/>
  <c r="AC21" i="10"/>
  <c r="P23" i="10" l="1"/>
  <c r="R23" i="10" s="1"/>
  <c r="R22" i="10"/>
  <c r="AD21" i="10"/>
  <c r="Q23" i="10"/>
  <c r="S23" i="10" s="1"/>
  <c r="C25" i="10"/>
  <c r="E24" i="10"/>
  <c r="D24" i="10" s="1"/>
  <c r="AE24" i="10"/>
  <c r="P24" i="10" l="1"/>
  <c r="R24" i="10" s="1"/>
  <c r="AF21" i="10"/>
  <c r="I12" i="9"/>
  <c r="I14" i="9"/>
  <c r="I15" i="9"/>
  <c r="I5" i="9"/>
  <c r="I13" i="9"/>
  <c r="I10" i="9"/>
  <c r="I6" i="9"/>
  <c r="I16" i="9"/>
  <c r="I7" i="9"/>
  <c r="I8" i="9"/>
  <c r="I9" i="9"/>
  <c r="I11" i="9"/>
  <c r="E25" i="10"/>
  <c r="C26" i="10"/>
  <c r="AE25" i="10"/>
  <c r="Q24" i="10"/>
  <c r="S24" i="10" s="1"/>
  <c r="I18" i="9" l="1"/>
  <c r="P25" i="10"/>
  <c r="R25" i="10" s="1"/>
  <c r="T25" i="10" s="1"/>
  <c r="D25" i="10"/>
  <c r="D26" i="10" s="1"/>
  <c r="D27" i="10" s="1"/>
  <c r="D28" i="10" s="1"/>
  <c r="D29" i="10" s="1"/>
  <c r="Q25" i="10"/>
  <c r="S25" i="10" s="1"/>
  <c r="AE26" i="10"/>
  <c r="C27" i="10"/>
  <c r="P26" i="10" l="1"/>
  <c r="R26" i="10" s="1"/>
  <c r="T26" i="10" s="1"/>
  <c r="E26" i="10"/>
  <c r="E27" i="10" s="1"/>
  <c r="E28" i="10" s="1"/>
  <c r="E29" i="10" s="1"/>
  <c r="AE27" i="10"/>
  <c r="C28" i="10"/>
  <c r="T22" i="10"/>
  <c r="U25" i="10"/>
  <c r="Y25" i="10" s="1"/>
  <c r="Q26" i="10"/>
  <c r="S26" i="10" s="1"/>
  <c r="P27" i="10" l="1"/>
  <c r="R27" i="10" s="1"/>
  <c r="T27" i="10" s="1"/>
  <c r="O2" i="10"/>
  <c r="AA25" i="10"/>
  <c r="AE28" i="10"/>
  <c r="C29" i="10"/>
  <c r="U26" i="10"/>
  <c r="Y26" i="10" s="1"/>
  <c r="Q27" i="10"/>
  <c r="S27" i="10" s="1"/>
  <c r="AB25" i="10"/>
  <c r="AC25" i="10"/>
  <c r="U22" i="10"/>
  <c r="Y22" i="10" s="1"/>
  <c r="D30" i="10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T23" i="10"/>
  <c r="P28" i="10" l="1"/>
  <c r="R28" i="10" s="1"/>
  <c r="T28" i="10" s="1"/>
  <c r="E30" i="10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AA22" i="10"/>
  <c r="AC22" i="10"/>
  <c r="U23" i="10"/>
  <c r="Y23" i="10" s="1"/>
  <c r="AB22" i="10"/>
  <c r="T24" i="10"/>
  <c r="AC26" i="10"/>
  <c r="AB26" i="10"/>
  <c r="AE29" i="10"/>
  <c r="C30" i="10"/>
  <c r="Q28" i="10"/>
  <c r="S28" i="10" s="1"/>
  <c r="U27" i="10"/>
  <c r="Y27" i="10" s="1"/>
  <c r="AA26" i="10"/>
  <c r="AD25" i="10"/>
  <c r="P29" i="10" l="1"/>
  <c r="R29" i="10" s="1"/>
  <c r="T29" i="10" s="1"/>
  <c r="AF25" i="10"/>
  <c r="M12" i="9"/>
  <c r="M13" i="9"/>
  <c r="M14" i="9"/>
  <c r="M7" i="9"/>
  <c r="M10" i="9"/>
  <c r="M5" i="9"/>
  <c r="M6" i="9"/>
  <c r="M15" i="9"/>
  <c r="M8" i="9"/>
  <c r="M16" i="9"/>
  <c r="M9" i="9"/>
  <c r="M11" i="9"/>
  <c r="AD26" i="10"/>
  <c r="AA23" i="10"/>
  <c r="AA27" i="10"/>
  <c r="AC23" i="10"/>
  <c r="AB23" i="10"/>
  <c r="U24" i="10"/>
  <c r="Y24" i="10" s="1"/>
  <c r="AE30" i="10"/>
  <c r="C31" i="10"/>
  <c r="AD22" i="10"/>
  <c r="AB27" i="10"/>
  <c r="AC27" i="10"/>
  <c r="U28" i="10"/>
  <c r="Y28" i="10" s="1"/>
  <c r="Q29" i="10"/>
  <c r="S29" i="10" s="1"/>
  <c r="M18" i="9" l="1"/>
  <c r="P30" i="10"/>
  <c r="R30" i="10" s="1"/>
  <c r="T30" i="10" s="1"/>
  <c r="AF26" i="10"/>
  <c r="N12" i="9"/>
  <c r="N13" i="9"/>
  <c r="N15" i="9"/>
  <c r="N16" i="9"/>
  <c r="N5" i="9"/>
  <c r="N14" i="9"/>
  <c r="N10" i="9"/>
  <c r="N6" i="9"/>
  <c r="N7" i="9"/>
  <c r="N8" i="9"/>
  <c r="N9" i="9"/>
  <c r="N11" i="9"/>
  <c r="AF22" i="10"/>
  <c r="J12" i="9"/>
  <c r="J13" i="9"/>
  <c r="J15" i="9"/>
  <c r="J16" i="9"/>
  <c r="J5" i="9"/>
  <c r="J14" i="9"/>
  <c r="J6" i="9"/>
  <c r="J10" i="9"/>
  <c r="J7" i="9"/>
  <c r="J11" i="9"/>
  <c r="J8" i="9"/>
  <c r="J9" i="9"/>
  <c r="AD23" i="10"/>
  <c r="AA28" i="10"/>
  <c r="C32" i="10"/>
  <c r="AE31" i="10"/>
  <c r="AC24" i="10"/>
  <c r="AB24" i="10"/>
  <c r="AB28" i="10"/>
  <c r="AC28" i="10"/>
  <c r="U29" i="10"/>
  <c r="Y29" i="10" s="1"/>
  <c r="Q30" i="10"/>
  <c r="S30" i="10" s="1"/>
  <c r="AA24" i="10"/>
  <c r="AD27" i="10"/>
  <c r="N18" i="9" l="1"/>
  <c r="J18" i="9"/>
  <c r="P31" i="10"/>
  <c r="R31" i="10" s="1"/>
  <c r="T31" i="10" s="1"/>
  <c r="AF27" i="10"/>
  <c r="O5" i="9"/>
  <c r="O13" i="9"/>
  <c r="O6" i="9"/>
  <c r="O14" i="9"/>
  <c r="O7" i="9"/>
  <c r="O16" i="9"/>
  <c r="O8" i="9"/>
  <c r="O15" i="9"/>
  <c r="O9" i="9"/>
  <c r="O10" i="9"/>
  <c r="O11" i="9"/>
  <c r="O12" i="9"/>
  <c r="AF23" i="10"/>
  <c r="K12" i="9"/>
  <c r="K13" i="9"/>
  <c r="K15" i="9"/>
  <c r="K16" i="9"/>
  <c r="K5" i="9"/>
  <c r="K14" i="9"/>
  <c r="K6" i="9"/>
  <c r="K10" i="9"/>
  <c r="K7" i="9"/>
  <c r="K8" i="9"/>
  <c r="K9" i="9"/>
  <c r="K11" i="9"/>
  <c r="AA29" i="10"/>
  <c r="AB68" i="10" s="1"/>
  <c r="U30" i="10"/>
  <c r="Y30" i="10" s="1"/>
  <c r="Q31" i="10"/>
  <c r="S31" i="10" s="1"/>
  <c r="AC29" i="10"/>
  <c r="AB29" i="10"/>
  <c r="AE32" i="10"/>
  <c r="C33" i="10"/>
  <c r="M33" i="10" s="1"/>
  <c r="AD24" i="10"/>
  <c r="AC63" i="10"/>
  <c r="AB65" i="10"/>
  <c r="AB63" i="10"/>
  <c r="AB66" i="10"/>
  <c r="AB64" i="10"/>
  <c r="AB67" i="10"/>
  <c r="AD28" i="10"/>
  <c r="P7" i="9" s="1"/>
  <c r="K18" i="9" l="1"/>
  <c r="O18" i="9"/>
  <c r="P32" i="10"/>
  <c r="R32" i="10" s="1"/>
  <c r="T32" i="10" s="1"/>
  <c r="K33" i="10"/>
  <c r="AD29" i="10"/>
  <c r="AF29" i="10" s="1"/>
  <c r="AF24" i="10"/>
  <c r="L12" i="9"/>
  <c r="L13" i="9"/>
  <c r="L15" i="9"/>
  <c r="L5" i="9"/>
  <c r="L14" i="9"/>
  <c r="L6" i="9"/>
  <c r="L16" i="9"/>
  <c r="L7" i="9"/>
  <c r="L10" i="9"/>
  <c r="L8" i="9"/>
  <c r="L9" i="9"/>
  <c r="L11" i="9"/>
  <c r="AF28" i="10"/>
  <c r="P9" i="9"/>
  <c r="P8" i="9"/>
  <c r="P16" i="9"/>
  <c r="P15" i="9"/>
  <c r="P6" i="9"/>
  <c r="P5" i="9"/>
  <c r="P13" i="9"/>
  <c r="P12" i="9"/>
  <c r="P10" i="9"/>
  <c r="P11" i="9"/>
  <c r="P14" i="9"/>
  <c r="C34" i="10"/>
  <c r="AE33" i="10"/>
  <c r="AA30" i="10"/>
  <c r="Q32" i="10"/>
  <c r="S32" i="10" s="1"/>
  <c r="U31" i="10"/>
  <c r="AC30" i="10"/>
  <c r="AB30" i="10"/>
  <c r="L18" i="9" l="1"/>
  <c r="P18" i="9"/>
  <c r="P33" i="10"/>
  <c r="R33" i="10" s="1"/>
  <c r="T33" i="10" s="1"/>
  <c r="J33" i="10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Q15" i="9"/>
  <c r="Q8" i="9"/>
  <c r="Q13" i="9"/>
  <c r="Q5" i="9"/>
  <c r="Q6" i="9"/>
  <c r="Q9" i="9"/>
  <c r="Q16" i="9"/>
  <c r="Q12" i="9"/>
  <c r="Q10" i="9"/>
  <c r="Q14" i="9"/>
  <c r="Q11" i="9"/>
  <c r="Q7" i="9"/>
  <c r="U32" i="10"/>
  <c r="Q33" i="10"/>
  <c r="S33" i="10" s="1"/>
  <c r="AD30" i="10"/>
  <c r="AC64" i="10"/>
  <c r="AB69" i="10"/>
  <c r="Y31" i="10"/>
  <c r="AB31" i="10" s="1"/>
  <c r="AE34" i="10"/>
  <c r="C35" i="10"/>
  <c r="Q18" i="9" l="1"/>
  <c r="P34" i="10"/>
  <c r="R34" i="10" s="1"/>
  <c r="T34" i="10" s="1"/>
  <c r="K34" i="10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AF30" i="10"/>
  <c r="R11" i="9"/>
  <c r="R9" i="9"/>
  <c r="R10" i="9"/>
  <c r="R8" i="9"/>
  <c r="R7" i="9"/>
  <c r="R15" i="9"/>
  <c r="R6" i="9"/>
  <c r="R14" i="9"/>
  <c r="R5" i="9"/>
  <c r="R13" i="9"/>
  <c r="R16" i="9"/>
  <c r="R12" i="9"/>
  <c r="AC31" i="10"/>
  <c r="U33" i="10"/>
  <c r="Y33" i="10" s="1"/>
  <c r="Q34" i="10"/>
  <c r="S34" i="10" s="1"/>
  <c r="AE35" i="10"/>
  <c r="C36" i="10"/>
  <c r="AA31" i="10"/>
  <c r="Y32" i="10"/>
  <c r="AC32" i="10" s="1"/>
  <c r="R18" i="9" l="1"/>
  <c r="P35" i="10"/>
  <c r="R35" i="10" s="1"/>
  <c r="T35" i="10" s="1"/>
  <c r="AB32" i="10"/>
  <c r="AE36" i="10"/>
  <c r="C37" i="10"/>
  <c r="AA33" i="10"/>
  <c r="Q35" i="10"/>
  <c r="S35" i="10" s="1"/>
  <c r="U34" i="10"/>
  <c r="Y34" i="10" s="1"/>
  <c r="AA32" i="10"/>
  <c r="AC66" i="10" s="1"/>
  <c r="AD31" i="10"/>
  <c r="AC65" i="10"/>
  <c r="AB70" i="10"/>
  <c r="AC33" i="10"/>
  <c r="AB33" i="10"/>
  <c r="P36" i="10" l="1"/>
  <c r="R36" i="10" s="1"/>
  <c r="T36" i="10" s="1"/>
  <c r="AB71" i="10"/>
  <c r="AC67" i="10"/>
  <c r="AD32" i="10"/>
  <c r="AF32" i="10" s="1"/>
  <c r="AF31" i="10"/>
  <c r="S12" i="9"/>
  <c r="S9" i="9"/>
  <c r="S11" i="9"/>
  <c r="S10" i="9"/>
  <c r="S8" i="9"/>
  <c r="S16" i="9"/>
  <c r="S7" i="9"/>
  <c r="S6" i="9"/>
  <c r="S5" i="9"/>
  <c r="S13" i="9"/>
  <c r="S15" i="9"/>
  <c r="S14" i="9"/>
  <c r="AA34" i="10"/>
  <c r="AD63" i="10" s="1"/>
  <c r="AD33" i="10"/>
  <c r="AB34" i="10"/>
  <c r="AC34" i="10"/>
  <c r="AE37" i="10"/>
  <c r="C38" i="10"/>
  <c r="AB72" i="10"/>
  <c r="U35" i="10"/>
  <c r="Y35" i="10" s="1"/>
  <c r="Q36" i="10"/>
  <c r="S36" i="10" s="1"/>
  <c r="P37" i="10" l="1"/>
  <c r="R37" i="10" s="1"/>
  <c r="T37" i="10" s="1"/>
  <c r="S18" i="9"/>
  <c r="AB73" i="10"/>
  <c r="T14" i="9"/>
  <c r="T8" i="9"/>
  <c r="T9" i="9"/>
  <c r="T11" i="9"/>
  <c r="T10" i="9"/>
  <c r="T15" i="9"/>
  <c r="T12" i="9"/>
  <c r="T7" i="9"/>
  <c r="T16" i="9"/>
  <c r="T5" i="9"/>
  <c r="T13" i="9"/>
  <c r="T6" i="9"/>
  <c r="AC68" i="10"/>
  <c r="AF33" i="10"/>
  <c r="U6" i="9"/>
  <c r="U14" i="9"/>
  <c r="U5" i="9"/>
  <c r="U13" i="9"/>
  <c r="U12" i="9"/>
  <c r="U10" i="9"/>
  <c r="U9" i="9"/>
  <c r="U8" i="9"/>
  <c r="U7" i="9"/>
  <c r="U11" i="9"/>
  <c r="U16" i="9"/>
  <c r="U15" i="9"/>
  <c r="AD34" i="10"/>
  <c r="AA35" i="10"/>
  <c r="U36" i="10"/>
  <c r="Y36" i="10" s="1"/>
  <c r="Q37" i="10"/>
  <c r="S37" i="10" s="1"/>
  <c r="AB35" i="10"/>
  <c r="AC35" i="10"/>
  <c r="C39" i="10"/>
  <c r="AE38" i="10"/>
  <c r="P38" i="10" l="1"/>
  <c r="R38" i="10" s="1"/>
  <c r="T38" i="10" s="1"/>
  <c r="T18" i="9"/>
  <c r="U18" i="9"/>
  <c r="AF34" i="10"/>
  <c r="V7" i="9"/>
  <c r="V15" i="9"/>
  <c r="V5" i="9"/>
  <c r="V6" i="9"/>
  <c r="V14" i="9"/>
  <c r="V13" i="9"/>
  <c r="V11" i="9"/>
  <c r="V10" i="9"/>
  <c r="V12" i="9"/>
  <c r="V8" i="9"/>
  <c r="V9" i="9"/>
  <c r="V16" i="9"/>
  <c r="Q38" i="10"/>
  <c r="S38" i="10" s="1"/>
  <c r="U37" i="10"/>
  <c r="AB36" i="10"/>
  <c r="AC36" i="10"/>
  <c r="C40" i="10"/>
  <c r="AE39" i="10"/>
  <c r="AA36" i="10"/>
  <c r="AD35" i="10"/>
  <c r="AC69" i="10"/>
  <c r="AD64" i="10"/>
  <c r="P39" i="10" l="1"/>
  <c r="R39" i="10" s="1"/>
  <c r="T39" i="10" s="1"/>
  <c r="V18" i="9"/>
  <c r="AF35" i="10"/>
  <c r="W8" i="9"/>
  <c r="W16" i="9"/>
  <c r="W14" i="9"/>
  <c r="W7" i="9"/>
  <c r="W15" i="9"/>
  <c r="W6" i="9"/>
  <c r="W5" i="9"/>
  <c r="W12" i="9"/>
  <c r="W11" i="9"/>
  <c r="W10" i="9"/>
  <c r="W9" i="9"/>
  <c r="W13" i="9"/>
  <c r="AD36" i="10"/>
  <c r="AD65" i="10"/>
  <c r="AB74" i="10"/>
  <c r="AC70" i="10"/>
  <c r="AE40" i="10"/>
  <c r="C41" i="10"/>
  <c r="Y37" i="10"/>
  <c r="Q39" i="10"/>
  <c r="S39" i="10" s="1"/>
  <c r="U38" i="10"/>
  <c r="P40" i="10" l="1"/>
  <c r="R40" i="10" s="1"/>
  <c r="W18" i="9"/>
  <c r="AF36" i="10"/>
  <c r="X9" i="9"/>
  <c r="X15" i="9"/>
  <c r="X6" i="9"/>
  <c r="X8" i="9"/>
  <c r="X16" i="9"/>
  <c r="X7" i="9"/>
  <c r="X5" i="9"/>
  <c r="X13" i="9"/>
  <c r="X12" i="9"/>
  <c r="X14" i="9"/>
  <c r="X10" i="9"/>
  <c r="X11" i="9"/>
  <c r="AA37" i="10"/>
  <c r="C42" i="10"/>
  <c r="AE41" i="10"/>
  <c r="AB37" i="10"/>
  <c r="U39" i="10"/>
  <c r="Q40" i="10"/>
  <c r="S40" i="10" s="1"/>
  <c r="T40" i="10"/>
  <c r="P41" i="10"/>
  <c r="R41" i="10" s="1"/>
  <c r="AC37" i="10"/>
  <c r="Y38" i="10"/>
  <c r="AB38" i="10" s="1"/>
  <c r="X18" i="9" l="1"/>
  <c r="N41" i="10"/>
  <c r="N42" i="10" s="1"/>
  <c r="N43" i="10" s="1"/>
  <c r="N44" i="10" s="1"/>
  <c r="N45" i="10" s="1"/>
  <c r="N46" i="10" s="1"/>
  <c r="N47" i="10" s="1"/>
  <c r="C43" i="10"/>
  <c r="AE42" i="10"/>
  <c r="AA38" i="10"/>
  <c r="T41" i="10"/>
  <c r="P42" i="10"/>
  <c r="R42" i="10" s="1"/>
  <c r="U40" i="10"/>
  <c r="Y40" i="10" s="1"/>
  <c r="AA40" i="10" s="1"/>
  <c r="Q41" i="10"/>
  <c r="S41" i="10" s="1"/>
  <c r="AC38" i="10"/>
  <c r="AD37" i="10"/>
  <c r="AD66" i="10"/>
  <c r="AC71" i="10"/>
  <c r="Y39" i="10"/>
  <c r="AC39" i="10" s="1"/>
  <c r="N48" i="10" l="1"/>
  <c r="N49" i="10" s="1"/>
  <c r="N50" i="10" s="1"/>
  <c r="N51" i="10" s="1"/>
  <c r="N52" i="10" s="1"/>
  <c r="N53" i="10" s="1"/>
  <c r="N54" i="10" s="1"/>
  <c r="N55" i="10" s="1"/>
  <c r="N56" i="10" s="1"/>
  <c r="N57" i="10" s="1"/>
  <c r="O47" i="10"/>
  <c r="AF37" i="10"/>
  <c r="Y10" i="9"/>
  <c r="Y8" i="9"/>
  <c r="Y9" i="9"/>
  <c r="Y16" i="9"/>
  <c r="Y7" i="9"/>
  <c r="Y6" i="9"/>
  <c r="Y14" i="9"/>
  <c r="Y5" i="9"/>
  <c r="Y13" i="9"/>
  <c r="Y12" i="9"/>
  <c r="Y11" i="9"/>
  <c r="Y15" i="9"/>
  <c r="O48" i="10"/>
  <c r="O49" i="10" s="1"/>
  <c r="O50" i="10" s="1"/>
  <c r="O51" i="10" s="1"/>
  <c r="O52" i="10" s="1"/>
  <c r="O53" i="10" s="1"/>
  <c r="O54" i="10" s="1"/>
  <c r="O55" i="10" s="1"/>
  <c r="O56" i="10" s="1"/>
  <c r="O57" i="10" s="1"/>
  <c r="AD38" i="10"/>
  <c r="AD67" i="10"/>
  <c r="AC72" i="10"/>
  <c r="T42" i="10"/>
  <c r="P43" i="10"/>
  <c r="R43" i="10" s="1"/>
  <c r="AA39" i="10"/>
  <c r="AD69" i="10" s="1"/>
  <c r="AE43" i="10"/>
  <c r="C44" i="10"/>
  <c r="U41" i="10"/>
  <c r="Q42" i="10"/>
  <c r="S42" i="10" s="1"/>
  <c r="AB39" i="10"/>
  <c r="AC40" i="10"/>
  <c r="AB40" i="10"/>
  <c r="Y18" i="9" l="1"/>
  <c r="AD40" i="10"/>
  <c r="AB11" i="9" s="1"/>
  <c r="AF38" i="10"/>
  <c r="Z11" i="9"/>
  <c r="Z8" i="9"/>
  <c r="Z10" i="9"/>
  <c r="Z9" i="9"/>
  <c r="Z7" i="9"/>
  <c r="Z15" i="9"/>
  <c r="Z6" i="9"/>
  <c r="Z14" i="9"/>
  <c r="Z12" i="9"/>
  <c r="Z5" i="9"/>
  <c r="Z13" i="9"/>
  <c r="Z16" i="9"/>
  <c r="AE64" i="10"/>
  <c r="T43" i="10"/>
  <c r="P44" i="10"/>
  <c r="R44" i="10" s="1"/>
  <c r="U42" i="10"/>
  <c r="Y42" i="10" s="1"/>
  <c r="AA42" i="10" s="1"/>
  <c r="Q43" i="10"/>
  <c r="S43" i="10" s="1"/>
  <c r="Y41" i="10"/>
  <c r="AA41" i="10" s="1"/>
  <c r="AE44" i="10"/>
  <c r="C45" i="10"/>
  <c r="AD39" i="10"/>
  <c r="AD68" i="10"/>
  <c r="AE63" i="10"/>
  <c r="AC73" i="10"/>
  <c r="Z18" i="9" l="1"/>
  <c r="AB6" i="9"/>
  <c r="AB13" i="9"/>
  <c r="AF40" i="10"/>
  <c r="AB16" i="9"/>
  <c r="AB5" i="9"/>
  <c r="AB7" i="9"/>
  <c r="AB15" i="9"/>
  <c r="AB14" i="9"/>
  <c r="AB8" i="9"/>
  <c r="AB9" i="9"/>
  <c r="AB10" i="9"/>
  <c r="AB12" i="9"/>
  <c r="AF39" i="10"/>
  <c r="AA12" i="9"/>
  <c r="AA10" i="9"/>
  <c r="AA11" i="9"/>
  <c r="AA9" i="9"/>
  <c r="AA8" i="9"/>
  <c r="AA16" i="9"/>
  <c r="AA7" i="9"/>
  <c r="AA6" i="9"/>
  <c r="AA14" i="9"/>
  <c r="AA5" i="9"/>
  <c r="AA13" i="9"/>
  <c r="AA15" i="9"/>
  <c r="AB41" i="10"/>
  <c r="AC41" i="10"/>
  <c r="AE66" i="10"/>
  <c r="AD71" i="10"/>
  <c r="U43" i="10"/>
  <c r="Y43" i="10" s="1"/>
  <c r="AA43" i="10" s="1"/>
  <c r="Q44" i="10"/>
  <c r="S44" i="10" s="1"/>
  <c r="AE45" i="10"/>
  <c r="C46" i="10"/>
  <c r="T44" i="10"/>
  <c r="P45" i="10"/>
  <c r="R45" i="10" s="1"/>
  <c r="AC42" i="10"/>
  <c r="AB42" i="10"/>
  <c r="AE65" i="10"/>
  <c r="AD70" i="10"/>
  <c r="AC74" i="10"/>
  <c r="AA18" i="9" l="1"/>
  <c r="AB18" i="9"/>
  <c r="AD41" i="10"/>
  <c r="AF41" i="10" s="1"/>
  <c r="AD42" i="10"/>
  <c r="AE67" i="10"/>
  <c r="AD72" i="10"/>
  <c r="C47" i="10"/>
  <c r="AE46" i="10"/>
  <c r="U44" i="10"/>
  <c r="Q45" i="10"/>
  <c r="S45" i="10" s="1"/>
  <c r="AB43" i="10"/>
  <c r="AC43" i="10"/>
  <c r="P46" i="10"/>
  <c r="R46" i="10" s="1"/>
  <c r="T45" i="10"/>
  <c r="AC9" i="9" l="1"/>
  <c r="AC10" i="9"/>
  <c r="AC5" i="9"/>
  <c r="AC12" i="9"/>
  <c r="AC15" i="9"/>
  <c r="AC14" i="9"/>
  <c r="AC13" i="9"/>
  <c r="AC8" i="9"/>
  <c r="AC6" i="9"/>
  <c r="AC11" i="9"/>
  <c r="AC7" i="9"/>
  <c r="AC16" i="9"/>
  <c r="AF42" i="10"/>
  <c r="AD7" i="9"/>
  <c r="AD15" i="9"/>
  <c r="AD13" i="9"/>
  <c r="AD6" i="9"/>
  <c r="AD14" i="9"/>
  <c r="AD5" i="9"/>
  <c r="AD11" i="9"/>
  <c r="AD10" i="9"/>
  <c r="AD12" i="9"/>
  <c r="AD16" i="9"/>
  <c r="AD9" i="9"/>
  <c r="AD8" i="9"/>
  <c r="AD43" i="10"/>
  <c r="U45" i="10"/>
  <c r="Y45" i="10" s="1"/>
  <c r="AA45" i="10" s="1"/>
  <c r="Q46" i="10"/>
  <c r="S46" i="10" s="1"/>
  <c r="P47" i="10"/>
  <c r="R47" i="10" s="1"/>
  <c r="T46" i="10"/>
  <c r="C48" i="10"/>
  <c r="AE47" i="10"/>
  <c r="Y44" i="10"/>
  <c r="AA44" i="10" s="1"/>
  <c r="AD18" i="9" l="1"/>
  <c r="AC18" i="9"/>
  <c r="AF43" i="10"/>
  <c r="AE8" i="9"/>
  <c r="AE16" i="9"/>
  <c r="AE6" i="9"/>
  <c r="AE5" i="9"/>
  <c r="AE7" i="9"/>
  <c r="AE15" i="9"/>
  <c r="AE14" i="9"/>
  <c r="AE12" i="9"/>
  <c r="AE11" i="9"/>
  <c r="AE10" i="9"/>
  <c r="AE9" i="9"/>
  <c r="AE13" i="9"/>
  <c r="AE69" i="10"/>
  <c r="P48" i="10"/>
  <c r="R48" i="10" s="1"/>
  <c r="T47" i="10"/>
  <c r="U46" i="10"/>
  <c r="Y46" i="10" s="1"/>
  <c r="AA46" i="10" s="1"/>
  <c r="Q47" i="10"/>
  <c r="S47" i="10" s="1"/>
  <c r="AE68" i="10"/>
  <c r="AD73" i="10"/>
  <c r="AC45" i="10"/>
  <c r="AB45" i="10"/>
  <c r="AC44" i="10"/>
  <c r="C49" i="10"/>
  <c r="AE48" i="10"/>
  <c r="AB44" i="10"/>
  <c r="AE18" i="9" l="1"/>
  <c r="AD44" i="10"/>
  <c r="AD45" i="10"/>
  <c r="AD74" i="10"/>
  <c r="AE70" i="10"/>
  <c r="T48" i="10"/>
  <c r="P49" i="10"/>
  <c r="R49" i="10" s="1"/>
  <c r="C50" i="10"/>
  <c r="AE49" i="10"/>
  <c r="U47" i="10"/>
  <c r="Y47" i="10" s="1"/>
  <c r="AA47" i="10" s="1"/>
  <c r="Q48" i="10"/>
  <c r="S48" i="10" s="1"/>
  <c r="AB46" i="10"/>
  <c r="AC46" i="10"/>
  <c r="AF45" i="10" l="1"/>
  <c r="AG10" i="9"/>
  <c r="AG16" i="9"/>
  <c r="AG7" i="9"/>
  <c r="AG9" i="9"/>
  <c r="AG8" i="9"/>
  <c r="AG6" i="9"/>
  <c r="AG14" i="9"/>
  <c r="AG5" i="9"/>
  <c r="AG13" i="9"/>
  <c r="AG15" i="9"/>
  <c r="AG12" i="9"/>
  <c r="AG11" i="9"/>
  <c r="AF44" i="10"/>
  <c r="AF9" i="9"/>
  <c r="AF7" i="9"/>
  <c r="AF8" i="9"/>
  <c r="AF16" i="9"/>
  <c r="AF15" i="9"/>
  <c r="AF6" i="9"/>
  <c r="AF5" i="9"/>
  <c r="AF13" i="9"/>
  <c r="AF12" i="9"/>
  <c r="AF11" i="9"/>
  <c r="AF14" i="9"/>
  <c r="AF10" i="9"/>
  <c r="AD46" i="10"/>
  <c r="AE50" i="10"/>
  <c r="C51" i="10"/>
  <c r="T49" i="10"/>
  <c r="P50" i="10"/>
  <c r="R50" i="10" s="1"/>
  <c r="AE71" i="10"/>
  <c r="U48" i="10"/>
  <c r="Y48" i="10" s="1"/>
  <c r="AA48" i="10" s="1"/>
  <c r="Q49" i="10"/>
  <c r="S49" i="10" s="1"/>
  <c r="AB47" i="10"/>
  <c r="AC47" i="10"/>
  <c r="AF18" i="9" l="1"/>
  <c r="AG18" i="9"/>
  <c r="AD47" i="10"/>
  <c r="AF47" i="10" s="1"/>
  <c r="AF46" i="10"/>
  <c r="AH11" i="9"/>
  <c r="AH9" i="9"/>
  <c r="AH10" i="9"/>
  <c r="AH8" i="9"/>
  <c r="AH7" i="9"/>
  <c r="AH15" i="9"/>
  <c r="AH6" i="9"/>
  <c r="AH14" i="9"/>
  <c r="AH13" i="9"/>
  <c r="AH16" i="9"/>
  <c r="AH12" i="9"/>
  <c r="AH5" i="9"/>
  <c r="AE72" i="10"/>
  <c r="T50" i="10"/>
  <c r="P51" i="10"/>
  <c r="R51" i="10" s="1"/>
  <c r="AE51" i="10"/>
  <c r="C52" i="10"/>
  <c r="U49" i="10"/>
  <c r="Y49" i="10" s="1"/>
  <c r="AA49" i="10" s="1"/>
  <c r="Q50" i="10"/>
  <c r="S50" i="10" s="1"/>
  <c r="AB48" i="10"/>
  <c r="AC48" i="10"/>
  <c r="AH18" i="9" l="1"/>
  <c r="AD48" i="10"/>
  <c r="AF48" i="10" s="1"/>
  <c r="AE73" i="10"/>
  <c r="AE52" i="10"/>
  <c r="C53" i="10"/>
  <c r="P52" i="10"/>
  <c r="R52" i="10" s="1"/>
  <c r="T51" i="10"/>
  <c r="U50" i="10"/>
  <c r="Y50" i="10" s="1"/>
  <c r="AA50" i="10" s="1"/>
  <c r="Q51" i="10"/>
  <c r="S51" i="10" s="1"/>
  <c r="AC49" i="10"/>
  <c r="AB49" i="10"/>
  <c r="AD49" i="10" l="1"/>
  <c r="AF49" i="10" s="1"/>
  <c r="P53" i="10"/>
  <c r="R53" i="10" s="1"/>
  <c r="T52" i="10"/>
  <c r="C54" i="10"/>
  <c r="AE53" i="10"/>
  <c r="U51" i="10"/>
  <c r="Q52" i="10"/>
  <c r="S52" i="10" s="1"/>
  <c r="AB50" i="10"/>
  <c r="AC50" i="10"/>
  <c r="AD50" i="10" l="1"/>
  <c r="AF50" i="10" s="1"/>
  <c r="Y51" i="10"/>
  <c r="AA51" i="10" s="1"/>
  <c r="T53" i="10"/>
  <c r="P54" i="10"/>
  <c r="R54" i="10" s="1"/>
  <c r="C55" i="10"/>
  <c r="AE54" i="10"/>
  <c r="U52" i="10"/>
  <c r="Y52" i="10" s="1"/>
  <c r="AA52" i="10" s="1"/>
  <c r="Q53" i="10"/>
  <c r="S53" i="10" s="1"/>
  <c r="P55" i="10" l="1"/>
  <c r="R55" i="10" s="1"/>
  <c r="T54" i="10"/>
  <c r="AE55" i="10"/>
  <c r="C56" i="10"/>
  <c r="U53" i="10"/>
  <c r="Q54" i="10"/>
  <c r="S54" i="10" s="1"/>
  <c r="AB51" i="10"/>
  <c r="AE74" i="10"/>
  <c r="AC52" i="10"/>
  <c r="AB52" i="10"/>
  <c r="AC51" i="10"/>
  <c r="AD52" i="10" l="1"/>
  <c r="AF52" i="10" s="1"/>
  <c r="AD51" i="10"/>
  <c r="AF51" i="10" s="1"/>
  <c r="Y53" i="10"/>
  <c r="AA53" i="10" s="1"/>
  <c r="P56" i="10"/>
  <c r="R56" i="10" s="1"/>
  <c r="T55" i="10"/>
  <c r="AE56" i="10"/>
  <c r="C57" i="10"/>
  <c r="Q55" i="10"/>
  <c r="S55" i="10" s="1"/>
  <c r="U54" i="10"/>
  <c r="Y54" i="10" s="1"/>
  <c r="AA54" i="10" s="1"/>
  <c r="AC54" i="10" l="1"/>
  <c r="AB54" i="10"/>
  <c r="T56" i="10"/>
  <c r="P57" i="10"/>
  <c r="Q56" i="10"/>
  <c r="S56" i="10" s="1"/>
  <c r="U55" i="10"/>
  <c r="Y55" i="10" s="1"/>
  <c r="AA55" i="10" s="1"/>
  <c r="AE57" i="10"/>
  <c r="AB53" i="10"/>
  <c r="AC53" i="10"/>
  <c r="R57" i="10" l="1"/>
  <c r="T57" i="10" s="1"/>
  <c r="AD54" i="10"/>
  <c r="AF54" i="10" s="1"/>
  <c r="AD53" i="10"/>
  <c r="AF53" i="10" s="1"/>
  <c r="U56" i="10"/>
  <c r="Y56" i="10" s="1"/>
  <c r="AA56" i="10" s="1"/>
  <c r="Q57" i="10"/>
  <c r="AC55" i="10"/>
  <c r="AB55" i="10"/>
  <c r="AD55" i="10" l="1"/>
  <c r="AF55" i="10" s="1"/>
  <c r="S57" i="10"/>
  <c r="U57" i="10" s="1"/>
  <c r="AB56" i="10"/>
  <c r="AC56" i="10"/>
  <c r="Y57" i="10" l="1"/>
  <c r="AA57" i="10" s="1"/>
  <c r="AD56" i="10"/>
  <c r="AF56" i="10" s="1"/>
  <c r="AB57" i="10" l="1"/>
  <c r="AC57" i="10"/>
  <c r="AD57" i="10" l="1"/>
  <c r="AF57" i="10" s="1"/>
  <c r="L33" i="10" l="1"/>
  <c r="L34" i="10" s="1"/>
  <c r="M34" i="10" l="1"/>
  <c r="L35" i="10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M35" i="10" l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M54" i="10" s="1"/>
  <c r="M55" i="10" s="1"/>
  <c r="M56" i="10" s="1"/>
  <c r="M57" i="10" s="1"/>
</calcChain>
</file>

<file path=xl/sharedStrings.xml><?xml version="1.0" encoding="utf-8"?>
<sst xmlns="http://schemas.openxmlformats.org/spreadsheetml/2006/main" count="173" uniqueCount="113">
  <si>
    <t>Tab Divider for Gas and Basis Forecasts</t>
  </si>
  <si>
    <t>Natural Gas Forecast for MPR Baseload Proxy</t>
  </si>
  <si>
    <t>Year</t>
  </si>
  <si>
    <t>NYMEX Futures Contract Average</t>
  </si>
  <si>
    <t>Average Franchise Fee Surcharge</t>
  </si>
  <si>
    <t>Hedging Transaction Cost</t>
  </si>
  <si>
    <t>FORECAST</t>
  </si>
  <si>
    <t>TREND</t>
  </si>
  <si>
    <t xml:space="preserve"> Levelized Natural Gas Forecast</t>
  </si>
  <si>
    <t>Offset for start of average</t>
  </si>
  <si>
    <t>Contract Period</t>
  </si>
  <si>
    <t>Effective Date</t>
  </si>
  <si>
    <t>Averages</t>
  </si>
  <si>
    <t>Contract</t>
  </si>
  <si>
    <t>22-Day Average Prices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</si>
  <si>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</si>
  <si>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</si>
  <si>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</si>
  <si>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</si>
  <si>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</si>
  <si>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</si>
  <si>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</si>
  <si>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</si>
  <si>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</si>
  <si>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</si>
  <si>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</si>
  <si>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</si>
  <si>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</si>
  <si>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</si>
  <si>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 xml:space="preserve">California Basis Forecast </t>
  </si>
  <si>
    <t>Clearport CA Basis Average</t>
  </si>
  <si>
    <t>Forecast  SoCal  Average</t>
  </si>
  <si>
    <t>Forecast PG&amp;E Citygate Average</t>
  </si>
  <si>
    <t>ForecastCA Basis Average</t>
  </si>
  <si>
    <t>22-Day Average</t>
  </si>
  <si>
    <t>Delivery Tariff</t>
  </si>
  <si>
    <t>Row</t>
  </si>
  <si>
    <t>Gas Inputs - Summary</t>
  </si>
  <si>
    <t>Transaction Cost ($/MMBtu)</t>
  </si>
  <si>
    <t>Average Municipal Surcharge (%)</t>
  </si>
  <si>
    <t>Municipal Surcharge</t>
  </si>
  <si>
    <t>SoCal Muni Surcharge, Schedule G-MSUR (%)</t>
  </si>
  <si>
    <t>http://www.socalgas.com/regulatory/tariffs/tm2/pdf/G-MSUR.pdf</t>
  </si>
  <si>
    <t>PG&amp;E Muni Surcharge, Schedule G-SUR (%)</t>
  </si>
  <si>
    <t>PG&amp;E Gate Bidweek Final SNL</t>
  </si>
  <si>
    <t>SoCal Border Bidweek Final SNL</t>
  </si>
  <si>
    <t>IEPR PG&amp;E CityGate</t>
  </si>
  <si>
    <t>IEPR SoCal Border</t>
  </si>
  <si>
    <t>NYMEX SoCal Border</t>
  </si>
  <si>
    <t>NYMEX PG&amp;E CityGate</t>
  </si>
  <si>
    <t>PG&amp;E Citygate Basis</t>
  </si>
  <si>
    <t>SoCal Border Basis</t>
  </si>
  <si>
    <t>PG&amp;E Citygate MPR Forecast</t>
  </si>
  <si>
    <t>SoCal Border MPR Forecast</t>
  </si>
  <si>
    <t>SoCal MPR Forecast</t>
  </si>
  <si>
    <t>PG&amp;E BB MPR Forecast</t>
  </si>
  <si>
    <t>PG&amp;E LT MPR Forecast</t>
  </si>
  <si>
    <t>NYMEX SoCal  Average</t>
  </si>
  <si>
    <t>NYMEX PG&amp;E Citygate Average</t>
  </si>
  <si>
    <t>Market</t>
  </si>
  <si>
    <t>SoCal Border Monthly Full Value</t>
  </si>
  <si>
    <t>SNL Data: [PG&amp;E Gate].[Natural Gas Full Value Monthly].[NYMEX].[USD]</t>
  </si>
  <si>
    <t>SNL Data: [SoCal Border].[Natural Gas Full Value Monthly].[NYMEX].[USD]</t>
  </si>
  <si>
    <t>SNL Data: [Henry Hub].[Natural Gas Futures].[NYMEX].[USD]</t>
  </si>
  <si>
    <t xml:space="preserve">PG&amp;E CityGate Full Value Monthly </t>
  </si>
  <si>
    <t>Avg</t>
  </si>
  <si>
    <t>Pasted values for Charts</t>
  </si>
  <si>
    <t>OUTPUT TO ACM</t>
  </si>
  <si>
    <t>-</t>
  </si>
  <si>
    <t>Actuals</t>
  </si>
  <si>
    <t>PG&amp;E Gate Spot Natural Gas Index Monthly Average</t>
  </si>
  <si>
    <t>SoCal Border Spot Natural Gas Index Monthly Average</t>
  </si>
  <si>
    <t>https://www.pge.com/tariffs/assets/pdf/tariffbook/GAS_SCHEDS_G-SUR.pdf</t>
  </si>
  <si>
    <t>Repetition of last full year values for shaping</t>
  </si>
  <si>
    <t>Date</t>
  </si>
  <si>
    <t>Henry Hub Spot Natural Gas Index Monthly Average</t>
  </si>
  <si>
    <t>IEPR</t>
  </si>
  <si>
    <t>Source: April 2019 Model_CEC-200-2014-008, tab "Mid-Demand_Ann-to-Monthly"</t>
  </si>
  <si>
    <t>Source: April 2018 Model_CEC-200-2014-008, "Mid-Demand_Annual_3-9-2018" tab</t>
  </si>
  <si>
    <t>PG&amp;E (Nominal $/MMBtu)</t>
  </si>
  <si>
    <t>SoCal (Nominal $/MMBtu)</t>
  </si>
  <si>
    <t>2018 Source</t>
  </si>
  <si>
    <t>Key</t>
  </si>
  <si>
    <t>Last Year of NYMEX</t>
  </si>
  <si>
    <t>D.04-06-015 (p26), reaffirmed in D.05-12-042 (A-7)</t>
  </si>
  <si>
    <t>Years of NYMEX to use for forecast</t>
  </si>
  <si>
    <t>Years of NYMEX to use for Average</t>
  </si>
  <si>
    <t>Source: EIA AEO 2019, adjusted using 10-yr inflation forecast from Survey of Professional Forecasters (in 2019 = 2.2%)</t>
  </si>
  <si>
    <t>Effective 5/1/2019 (same rate as in 2018)</t>
  </si>
  <si>
    <t>SoCal Gas Tariff, Effective 4/1/2019</t>
  </si>
  <si>
    <t>BS 5/8/19: Do we need to update the SoCal Gas rate, as per the following tariff?</t>
  </si>
  <si>
    <t>$/MMBtu</t>
  </si>
  <si>
    <t>Effective 4/1/2019</t>
  </si>
  <si>
    <t>Henry Hub Spot Natural Gas Index</t>
  </si>
  <si>
    <t>&lt;&lt; Average of days traded so far in the (this) month</t>
  </si>
  <si>
    <t>PG&amp;E Gate Spot Natural Gas Index</t>
  </si>
  <si>
    <t>SoCal Border Spot Natural Gas Index</t>
  </si>
  <si>
    <t>2018 Forecast (from 2018 ACC update)</t>
  </si>
  <si>
    <t>Updated Forecast (2019)</t>
  </si>
  <si>
    <t>2019 EIA AEO Henry Hub Forecast ($Nominal)</t>
  </si>
  <si>
    <t>SCG:</t>
  </si>
  <si>
    <t>Total</t>
  </si>
  <si>
    <t>GT-5NC, Electric Generation Transportation Charge, as of April 1, 2019</t>
  </si>
  <si>
    <t>Escalation</t>
  </si>
  <si>
    <t>PG&amp;E BB:</t>
  </si>
  <si>
    <t>Transportation Rates and Sources:</t>
  </si>
  <si>
    <t>Same as Gas AC Model</t>
  </si>
  <si>
    <t>Schedule G-EG, as of April 1, 2019</t>
  </si>
  <si>
    <t>PG&amp;E LT:</t>
  </si>
  <si>
    <t>GT-5NC, Electric Gen Transportation Charge, Cap-and-Trade Cost Exemption, as of April 1, 2019</t>
  </si>
  <si>
    <r>
      <rPr>
        <b/>
        <strike/>
        <sz val="10"/>
        <rFont val="Arial"/>
        <family val="2"/>
      </rPr>
      <t>IEPR</t>
    </r>
    <r>
      <rPr>
        <b/>
        <sz val="10"/>
        <rFont val="Arial"/>
        <family val="2"/>
      </rPr>
      <t xml:space="preserve"> SoCal transportation Rate</t>
    </r>
  </si>
  <si>
    <r>
      <rPr>
        <b/>
        <strike/>
        <sz val="10"/>
        <rFont val="Arial"/>
        <family val="2"/>
      </rPr>
      <t>IEPR</t>
    </r>
    <r>
      <rPr>
        <b/>
        <sz val="10"/>
        <rFont val="Arial"/>
        <family val="2"/>
      </rPr>
      <t xml:space="preserve"> PG&amp;E BB Transporation Rate</t>
    </r>
  </si>
  <si>
    <r>
      <rPr>
        <b/>
        <strike/>
        <sz val="10"/>
        <rFont val="Arial"/>
        <family val="2"/>
      </rPr>
      <t>IEPR</t>
    </r>
    <r>
      <rPr>
        <b/>
        <sz val="10"/>
        <rFont val="Arial"/>
        <family val="2"/>
      </rPr>
      <t xml:space="preserve"> PG&amp;E LT Transportation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</si>
</sst>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0"/>
    <numFmt numFmtId="166" formatCode="mmmm\ yyyy"/>
    <numFmt numFmtId="167" formatCode="0.0000"/>
    <numFmt numFmtId="168" formatCode="0.000"/>
    <numFmt numFmtId="169" formatCode="&quot;$&quot;#,##0.0000"/>
    <numFmt numFmtId="170" formatCode="0.0000%"/>
    <numFmt numFmtId="171" formatCode="0.000%"/>
    <numFmt numFmtId="172" formatCode="#,##0.0000000000000000"/>
    <numFmt numFmtId="173" formatCode="#,##0.000"/>
    <numFmt numFmtId="174" formatCode="&quot;$&quot;#,##0.000_);\(&quot;$&quot;#,##0.000\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b/>
      <sz val="14"/>
      <color indexed="56"/>
      <name val="Arial"/>
      <family val="2"/>
    </font>
    <font>
      <u/>
      <sz val="6.5"/>
      <color indexed="12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i/>
      <sz val="10"/>
      <color theme="9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 tint="-0.249977111117893"/>
      <name val="Arial"/>
      <family val="2"/>
    </font>
    <font>
      <sz val="11"/>
      <color rgb="FF3F3F76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  <font>
      <b/>
      <i/>
      <sz val="10"/>
      <color theme="9" tint="0.3999755851924192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52525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26" applyNumberFormat="0" applyAlignment="0" applyProtection="0"/>
  </cellStyleXfs>
  <cellXfs count="34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indent="1"/>
    </xf>
    <xf numFmtId="0" fontId="8" fillId="0" borderId="0" xfId="0" applyFont="1"/>
    <xf numFmtId="0" fontId="2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 indent="1"/>
    </xf>
    <xf numFmtId="0" fontId="2" fillId="0" borderId="0" xfId="0" applyFont="1"/>
    <xf numFmtId="17" fontId="9" fillId="3" borderId="1" xfId="0" applyNumberFormat="1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0" borderId="0" xfId="0" applyFont="1" applyFill="1"/>
    <xf numFmtId="0" fontId="2" fillId="0" borderId="0" xfId="0" applyFont="1" applyAlignment="1">
      <alignment horizontal="right"/>
    </xf>
    <xf numFmtId="2" fontId="2" fillId="6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/>
    <xf numFmtId="38" fontId="2" fillId="0" borderId="7" xfId="0" applyNumberFormat="1" applyFont="1" applyBorder="1"/>
    <xf numFmtId="0" fontId="2" fillId="2" borderId="0" xfId="0" applyFont="1" applyFill="1" applyAlignment="1">
      <alignment horizontal="right"/>
    </xf>
    <xf numFmtId="0" fontId="2" fillId="7" borderId="1" xfId="0" applyFont="1" applyFill="1" applyBorder="1"/>
    <xf numFmtId="0" fontId="0" fillId="0" borderId="0" xfId="0" applyFill="1"/>
    <xf numFmtId="0" fontId="2" fillId="0" borderId="0" xfId="0" applyFont="1" applyFill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5" xfId="0" applyFont="1" applyFill="1" applyBorder="1"/>
    <xf numFmtId="0" fontId="2" fillId="8" borderId="1" xfId="0" applyFont="1" applyFill="1" applyBorder="1"/>
    <xf numFmtId="17" fontId="11" fillId="3" borderId="11" xfId="0" applyNumberFormat="1" applyFont="1" applyFill="1" applyBorder="1" applyAlignment="1">
      <alignment wrapText="1"/>
    </xf>
    <xf numFmtId="14" fontId="2" fillId="0" borderId="16" xfId="3" applyNumberFormat="1" applyFont="1" applyFill="1" applyBorder="1"/>
    <xf numFmtId="2" fontId="12" fillId="0" borderId="17" xfId="0" applyNumberFormat="1" applyFont="1" applyFill="1" applyBorder="1"/>
    <xf numFmtId="14" fontId="9" fillId="0" borderId="18" xfId="0" applyNumberFormat="1" applyFont="1" applyFill="1" applyBorder="1"/>
    <xf numFmtId="2" fontId="9" fillId="0" borderId="12" xfId="0" applyNumberFormat="1" applyFont="1" applyFill="1" applyBorder="1"/>
    <xf numFmtId="2" fontId="9" fillId="0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3" borderId="3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19" xfId="0" applyFont="1" applyFill="1" applyBorder="1" applyAlignment="1">
      <alignment horizontal="centerContinuous"/>
    </xf>
    <xf numFmtId="166" fontId="2" fillId="0" borderId="20" xfId="4" applyNumberFormat="1" applyFont="1" applyBorder="1" applyAlignment="1" applyProtection="1">
      <alignment vertical="top"/>
    </xf>
    <xf numFmtId="0" fontId="2" fillId="3" borderId="6" xfId="0" applyFont="1" applyFill="1" applyBorder="1"/>
    <xf numFmtId="0" fontId="9" fillId="3" borderId="0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centerContinuous"/>
    </xf>
    <xf numFmtId="166" fontId="2" fillId="0" borderId="16" xfId="4" applyNumberFormat="1" applyFont="1" applyBorder="1" applyAlignment="1" applyProtection="1">
      <alignment vertical="top"/>
    </xf>
    <xf numFmtId="0" fontId="9" fillId="3" borderId="0" xfId="0" applyFont="1" applyFill="1" applyBorder="1"/>
    <xf numFmtId="1" fontId="2" fillId="0" borderId="0" xfId="0" applyNumberFormat="1" applyFont="1"/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/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Border="1"/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9" fillId="3" borderId="2" xfId="0" applyFont="1" applyFill="1" applyBorder="1"/>
    <xf numFmtId="0" fontId="9" fillId="3" borderId="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7" fontId="11" fillId="3" borderId="4" xfId="0" applyNumberFormat="1" applyFont="1" applyFill="1" applyBorder="1" applyAlignment="1">
      <alignment wrapText="1"/>
    </xf>
    <xf numFmtId="16" fontId="11" fillId="3" borderId="4" xfId="0" applyNumberFormat="1" applyFont="1" applyFill="1" applyBorder="1" applyAlignment="1">
      <alignment wrapText="1"/>
    </xf>
    <xf numFmtId="16" fontId="11" fillId="3" borderId="19" xfId="0" applyNumberFormat="1" applyFont="1" applyFill="1" applyBorder="1" applyAlignment="1">
      <alignment wrapText="1"/>
    </xf>
    <xf numFmtId="0" fontId="2" fillId="0" borderId="0" xfId="0" applyFont="1" applyFill="1" applyBorder="1"/>
    <xf numFmtId="0" fontId="10" fillId="0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4" fontId="2" fillId="8" borderId="16" xfId="0" applyNumberFormat="1" applyFont="1" applyFill="1" applyBorder="1"/>
    <xf numFmtId="167" fontId="12" fillId="2" borderId="16" xfId="0" applyNumberFormat="1" applyFont="1" applyFill="1" applyBorder="1" applyAlignment="1">
      <alignment horizontal="right" vertical="center" wrapText="1"/>
    </xf>
    <xf numFmtId="167" fontId="12" fillId="0" borderId="20" xfId="0" applyNumberFormat="1" applyFont="1" applyFill="1" applyBorder="1" applyAlignment="1">
      <alignment horizontal="right" vertical="center" wrapText="1"/>
    </xf>
    <xf numFmtId="167" fontId="12" fillId="0" borderId="16" xfId="0" applyNumberFormat="1" applyFont="1" applyFill="1" applyBorder="1" applyAlignment="1">
      <alignment horizontal="right" vertical="center" wrapText="1"/>
    </xf>
    <xf numFmtId="16" fontId="9" fillId="0" borderId="1" xfId="0" applyNumberFormat="1" applyFont="1" applyFill="1" applyBorder="1" applyAlignment="1">
      <alignment wrapText="1"/>
    </xf>
    <xf numFmtId="165" fontId="11" fillId="0" borderId="1" xfId="0" applyNumberFormat="1" applyFont="1" applyFill="1" applyBorder="1" applyAlignment="1">
      <alignment wrapText="1"/>
    </xf>
    <xf numFmtId="168" fontId="11" fillId="0" borderId="1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horizontal="right" vertical="center" wrapText="1"/>
    </xf>
    <xf numFmtId="16" fontId="9" fillId="0" borderId="0" xfId="0" applyNumberFormat="1" applyFont="1" applyFill="1" applyBorder="1" applyAlignment="1">
      <alignment wrapText="1"/>
    </xf>
    <xf numFmtId="0" fontId="9" fillId="0" borderId="0" xfId="0" applyFont="1" applyFill="1"/>
    <xf numFmtId="2" fontId="11" fillId="0" borderId="0" xfId="0" applyNumberFormat="1" applyFont="1" applyFill="1" applyBorder="1" applyAlignment="1">
      <alignment wrapText="1"/>
    </xf>
    <xf numFmtId="168" fontId="12" fillId="2" borderId="16" xfId="0" applyNumberFormat="1" applyFont="1" applyFill="1" applyBorder="1" applyAlignment="1">
      <alignment wrapText="1"/>
    </xf>
    <xf numFmtId="168" fontId="12" fillId="0" borderId="16" xfId="0" applyNumberFormat="1" applyFont="1" applyFill="1" applyBorder="1" applyAlignment="1">
      <alignment wrapText="1"/>
    </xf>
    <xf numFmtId="17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Border="1"/>
    <xf numFmtId="17" fontId="18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2" borderId="0" xfId="0" applyFill="1" applyBorder="1"/>
    <xf numFmtId="0" fontId="0" fillId="0" borderId="0" xfId="0" applyBorder="1"/>
    <xf numFmtId="0" fontId="19" fillId="0" borderId="0" xfId="0" applyFont="1"/>
    <xf numFmtId="0" fontId="0" fillId="0" borderId="0" xfId="0" applyFill="1" applyBorder="1"/>
    <xf numFmtId="0" fontId="17" fillId="0" borderId="0" xfId="0" quotePrefix="1" applyFont="1" applyFill="1" applyBorder="1" applyAlignment="1">
      <alignment horizontal="left" indent="1"/>
    </xf>
    <xf numFmtId="0" fontId="10" fillId="0" borderId="0" xfId="0" applyFont="1"/>
    <xf numFmtId="0" fontId="14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9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indent="1"/>
    </xf>
    <xf numFmtId="165" fontId="2" fillId="9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0" fontId="2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70" fontId="10" fillId="0" borderId="0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0" fillId="0" borderId="1" xfId="6" applyFill="1" applyBorder="1" applyAlignment="1" applyProtection="1">
      <alignment horizontal="left" indent="1"/>
    </xf>
    <xf numFmtId="171" fontId="2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center" vertical="center"/>
    </xf>
    <xf numFmtId="171" fontId="12" fillId="9" borderId="1" xfId="2" applyNumberFormat="1" applyFont="1" applyFill="1" applyBorder="1" applyAlignment="1">
      <alignment horizontal="center"/>
    </xf>
    <xf numFmtId="171" fontId="2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/>
    <xf numFmtId="0" fontId="2" fillId="0" borderId="0" xfId="5" applyFont="1"/>
    <xf numFmtId="0" fontId="2" fillId="0" borderId="0" xfId="5" applyFont="1" applyAlignment="1">
      <alignment horizontal="left" indent="1"/>
    </xf>
    <xf numFmtId="0" fontId="16" fillId="0" borderId="0" xfId="5" applyFont="1"/>
    <xf numFmtId="170" fontId="2" fillId="0" borderId="0" xfId="5" applyNumberFormat="1" applyFont="1"/>
    <xf numFmtId="0" fontId="2" fillId="0" borderId="0" xfId="5" applyAlignment="1">
      <alignment horizontal="left" indent="1"/>
    </xf>
    <xf numFmtId="0" fontId="2" fillId="0" borderId="0" xfId="5"/>
    <xf numFmtId="170" fontId="2" fillId="0" borderId="0" xfId="5" applyNumberFormat="1"/>
    <xf numFmtId="172" fontId="2" fillId="0" borderId="0" xfId="5" applyNumberFormat="1"/>
    <xf numFmtId="17" fontId="9" fillId="3" borderId="2" xfId="0" applyNumberFormat="1" applyFont="1" applyFill="1" applyBorder="1" applyAlignment="1">
      <alignment horizontal="center" vertical="center" wrapText="1"/>
    </xf>
    <xf numFmtId="0" fontId="0" fillId="10" borderId="0" xfId="0" applyFont="1" applyFill="1"/>
    <xf numFmtId="0" fontId="2" fillId="10" borderId="0" xfId="0" applyFont="1" applyFill="1"/>
    <xf numFmtId="17" fontId="11" fillId="3" borderId="9" xfId="0" applyNumberFormat="1" applyFont="1" applyFill="1" applyBorder="1" applyAlignment="1">
      <alignment wrapText="1"/>
    </xf>
    <xf numFmtId="164" fontId="2" fillId="11" borderId="5" xfId="0" applyNumberFormat="1" applyFont="1" applyFill="1" applyBorder="1" applyAlignment="1">
      <alignment horizontal="center"/>
    </xf>
    <xf numFmtId="164" fontId="2" fillId="14" borderId="3" xfId="0" applyNumberFormat="1" applyFont="1" applyFill="1" applyBorder="1" applyAlignment="1">
      <alignment horizontal="center"/>
    </xf>
    <xf numFmtId="164" fontId="2" fillId="14" borderId="6" xfId="0" applyNumberFormat="1" applyFont="1" applyFill="1" applyBorder="1" applyAlignment="1">
      <alignment horizontal="center"/>
    </xf>
    <xf numFmtId="164" fontId="2" fillId="13" borderId="2" xfId="0" applyNumberFormat="1" applyFont="1" applyFill="1" applyBorder="1" applyAlignment="1">
      <alignment horizontal="center"/>
    </xf>
    <xf numFmtId="164" fontId="2" fillId="13" borderId="5" xfId="0" applyNumberFormat="1" applyFont="1" applyFill="1" applyBorder="1" applyAlignment="1">
      <alignment horizontal="center"/>
    </xf>
    <xf numFmtId="164" fontId="2" fillId="13" borderId="5" xfId="1" applyNumberFormat="1" applyFont="1" applyFill="1" applyBorder="1" applyAlignment="1">
      <alignment horizontal="center"/>
    </xf>
    <xf numFmtId="164" fontId="2" fillId="13" borderId="7" xfId="1" applyNumberFormat="1" applyFont="1" applyFill="1" applyBorder="1" applyAlignment="1">
      <alignment horizontal="center"/>
    </xf>
    <xf numFmtId="7" fontId="2" fillId="12" borderId="6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2" fillId="15" borderId="0" xfId="0" applyNumberFormat="1" applyFont="1" applyFill="1" applyBorder="1" applyAlignment="1">
      <alignment horizontal="center"/>
    </xf>
    <xf numFmtId="164" fontId="2" fillId="11" borderId="2" xfId="0" applyNumberFormat="1" applyFont="1" applyFill="1" applyBorder="1" applyAlignment="1">
      <alignment horizontal="center"/>
    </xf>
    <xf numFmtId="164" fontId="9" fillId="16" borderId="3" xfId="0" applyNumberFormat="1" applyFont="1" applyFill="1" applyBorder="1"/>
    <xf numFmtId="164" fontId="9" fillId="16" borderId="4" xfId="0" applyNumberFormat="1" applyFont="1" applyFill="1" applyBorder="1"/>
    <xf numFmtId="164" fontId="9" fillId="16" borderId="19" xfId="0" applyNumberFormat="1" applyFont="1" applyFill="1" applyBorder="1"/>
    <xf numFmtId="164" fontId="9" fillId="16" borderId="6" xfId="0" applyNumberFormat="1" applyFont="1" applyFill="1" applyBorder="1"/>
    <xf numFmtId="164" fontId="9" fillId="16" borderId="0" xfId="0" applyNumberFormat="1" applyFont="1" applyFill="1" applyBorder="1"/>
    <xf numFmtId="164" fontId="9" fillId="16" borderId="8" xfId="0" applyNumberFormat="1" applyFont="1" applyFill="1" applyBorder="1"/>
    <xf numFmtId="164" fontId="9" fillId="16" borderId="10" xfId="0" applyNumberFormat="1" applyFont="1" applyFill="1" applyBorder="1"/>
    <xf numFmtId="164" fontId="9" fillId="16" borderId="11" xfId="0" applyNumberFormat="1" applyFont="1" applyFill="1" applyBorder="1"/>
    <xf numFmtId="164" fontId="9" fillId="16" borderId="9" xfId="0" applyNumberFormat="1" applyFont="1" applyFill="1" applyBorder="1"/>
    <xf numFmtId="165" fontId="2" fillId="2" borderId="19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7" fontId="2" fillId="12" borderId="10" xfId="1" applyFont="1" applyFill="1" applyBorder="1" applyAlignment="1">
      <alignment horizontal="center"/>
    </xf>
    <xf numFmtId="7" fontId="2" fillId="12" borderId="7" xfId="1" applyFont="1" applyFill="1" applyBorder="1" applyAlignment="1">
      <alignment horizontal="center"/>
    </xf>
    <xf numFmtId="14" fontId="0" fillId="0" borderId="16" xfId="3" applyNumberFormat="1" applyFont="1" applyFill="1" applyBorder="1"/>
    <xf numFmtId="164" fontId="2" fillId="17" borderId="20" xfId="0" applyNumberFormat="1" applyFont="1" applyFill="1" applyBorder="1" applyAlignment="1">
      <alignment horizontal="center"/>
    </xf>
    <xf numFmtId="164" fontId="2" fillId="17" borderId="16" xfId="0" applyNumberFormat="1" applyFont="1" applyFill="1" applyBorder="1" applyAlignment="1">
      <alignment horizontal="center"/>
    </xf>
    <xf numFmtId="164" fontId="15" fillId="17" borderId="16" xfId="0" applyNumberFormat="1" applyFont="1" applyFill="1" applyBorder="1" applyAlignment="1">
      <alignment horizontal="center"/>
    </xf>
    <xf numFmtId="164" fontId="15" fillId="17" borderId="17" xfId="0" applyNumberFormat="1" applyFont="1" applyFill="1" applyBorder="1" applyAlignment="1">
      <alignment horizontal="center"/>
    </xf>
    <xf numFmtId="164" fontId="15" fillId="17" borderId="22" xfId="0" applyNumberFormat="1" applyFont="1" applyFill="1" applyBorder="1" applyAlignment="1">
      <alignment horizontal="center"/>
    </xf>
    <xf numFmtId="0" fontId="21" fillId="0" borderId="0" xfId="0" applyFont="1"/>
    <xf numFmtId="2" fontId="2" fillId="0" borderId="0" xfId="0" applyNumberFormat="1" applyFont="1"/>
    <xf numFmtId="2" fontId="0" fillId="0" borderId="0" xfId="0" applyNumberFormat="1" applyFont="1"/>
    <xf numFmtId="0" fontId="9" fillId="0" borderId="0" xfId="0" applyFont="1"/>
    <xf numFmtId="2" fontId="0" fillId="9" borderId="0" xfId="0" applyNumberFormat="1" applyFill="1"/>
    <xf numFmtId="164" fontId="2" fillId="11" borderId="4" xfId="0" applyNumberFormat="1" applyFont="1" applyFill="1" applyBorder="1" applyAlignment="1">
      <alignment horizontal="center"/>
    </xf>
    <xf numFmtId="164" fontId="2" fillId="11" borderId="0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14" borderId="19" xfId="0" applyNumberFormat="1" applyFont="1" applyFill="1" applyBorder="1" applyAlignment="1">
      <alignment horizontal="center"/>
    </xf>
    <xf numFmtId="164" fontId="2" fillId="14" borderId="8" xfId="0" applyNumberFormat="1" applyFont="1" applyFill="1" applyBorder="1" applyAlignment="1">
      <alignment horizontal="center"/>
    </xf>
    <xf numFmtId="0" fontId="22" fillId="18" borderId="0" xfId="13"/>
    <xf numFmtId="164" fontId="1" fillId="19" borderId="3" xfId="14" applyNumberFormat="1" applyBorder="1" applyAlignment="1">
      <alignment horizontal="center"/>
    </xf>
    <xf numFmtId="164" fontId="1" fillId="19" borderId="19" xfId="14" applyNumberFormat="1" applyBorder="1" applyAlignment="1">
      <alignment horizontal="center"/>
    </xf>
    <xf numFmtId="164" fontId="1" fillId="19" borderId="6" xfId="14" applyNumberFormat="1" applyBorder="1" applyAlignment="1">
      <alignment horizontal="center"/>
    </xf>
    <xf numFmtId="164" fontId="1" fillId="19" borderId="8" xfId="14" applyNumberFormat="1" applyBorder="1" applyAlignment="1">
      <alignment horizontal="center"/>
    </xf>
    <xf numFmtId="164" fontId="1" fillId="19" borderId="10" xfId="14" applyNumberFormat="1" applyBorder="1" applyAlignment="1">
      <alignment horizontal="center"/>
    </xf>
    <xf numFmtId="164" fontId="1" fillId="19" borderId="9" xfId="14" applyNumberFormat="1" applyBorder="1" applyAlignment="1">
      <alignment horizontal="center"/>
    </xf>
    <xf numFmtId="8" fontId="0" fillId="0" borderId="0" xfId="0" applyNumberFormat="1"/>
    <xf numFmtId="2" fontId="23" fillId="0" borderId="17" xfId="0" applyNumberFormat="1" applyFont="1" applyFill="1" applyBorder="1"/>
    <xf numFmtId="167" fontId="23" fillId="2" borderId="16" xfId="0" applyNumberFormat="1" applyFont="1" applyFill="1" applyBorder="1" applyAlignment="1">
      <alignment horizontal="right" vertical="center" wrapText="1"/>
    </xf>
    <xf numFmtId="167" fontId="23" fillId="0" borderId="20" xfId="0" applyNumberFormat="1" applyFont="1" applyFill="1" applyBorder="1" applyAlignment="1">
      <alignment horizontal="right" vertical="center" wrapText="1"/>
    </xf>
    <xf numFmtId="167" fontId="23" fillId="0" borderId="16" xfId="0" applyNumberFormat="1" applyFont="1" applyFill="1" applyBorder="1" applyAlignment="1">
      <alignment horizontal="right" vertical="center" wrapText="1"/>
    </xf>
    <xf numFmtId="0" fontId="24" fillId="0" borderId="0" xfId="0" applyFont="1"/>
    <xf numFmtId="168" fontId="23" fillId="2" borderId="16" xfId="0" applyNumberFormat="1" applyFont="1" applyFill="1" applyBorder="1" applyAlignment="1">
      <alignment wrapText="1"/>
    </xf>
    <xf numFmtId="168" fontId="23" fillId="0" borderId="16" xfId="0" applyNumberFormat="1" applyFont="1" applyFill="1" applyBorder="1" applyAlignment="1">
      <alignment wrapText="1"/>
    </xf>
    <xf numFmtId="14" fontId="0" fillId="0" borderId="0" xfId="3" applyNumberFormat="1" applyFont="1" applyFill="1" applyBorder="1"/>
    <xf numFmtId="2" fontId="12" fillId="0" borderId="6" xfId="0" applyNumberFormat="1" applyFont="1" applyFill="1" applyBorder="1"/>
    <xf numFmtId="2" fontId="23" fillId="0" borderId="6" xfId="0" applyNumberFormat="1" applyFont="1" applyFill="1" applyBorder="1"/>
    <xf numFmtId="2" fontId="26" fillId="0" borderId="12" xfId="0" applyNumberFormat="1" applyFont="1" applyFill="1" applyBorder="1"/>
    <xf numFmtId="2" fontId="27" fillId="0" borderId="17" xfId="0" applyNumberFormat="1" applyFont="1" applyFill="1" applyBorder="1"/>
    <xf numFmtId="0" fontId="0" fillId="0" borderId="0" xfId="0" applyFont="1" applyFill="1"/>
    <xf numFmtId="14" fontId="0" fillId="8" borderId="16" xfId="0" applyNumberFormat="1" applyFont="1" applyFill="1" applyBorder="1"/>
    <xf numFmtId="0" fontId="2" fillId="0" borderId="0" xfId="12"/>
    <xf numFmtId="171" fontId="2" fillId="20" borderId="1" xfId="2" applyNumberFormat="1" applyFont="1" applyFill="1" applyBorder="1" applyAlignment="1">
      <alignment horizontal="center"/>
    </xf>
    <xf numFmtId="2" fontId="2" fillId="6" borderId="7" xfId="0" applyNumberFormat="1" applyFont="1" applyFill="1" applyBorder="1"/>
    <xf numFmtId="2" fontId="2" fillId="0" borderId="23" xfId="0" applyNumberFormat="1" applyFont="1" applyBorder="1"/>
    <xf numFmtId="2" fontId="2" fillId="0" borderId="24" xfId="0" applyNumberFormat="1" applyFont="1" applyBorder="1"/>
    <xf numFmtId="2" fontId="2" fillId="0" borderId="25" xfId="0" applyNumberFormat="1" applyFont="1" applyBorder="1"/>
    <xf numFmtId="2" fontId="14" fillId="0" borderId="12" xfId="0" applyNumberFormat="1" applyFont="1" applyBorder="1"/>
    <xf numFmtId="2" fontId="25" fillId="0" borderId="3" xfId="0" applyNumberFormat="1" applyFont="1" applyBorder="1"/>
    <xf numFmtId="2" fontId="25" fillId="0" borderId="4" xfId="0" applyNumberFormat="1" applyFont="1" applyBorder="1"/>
    <xf numFmtId="2" fontId="25" fillId="0" borderId="19" xfId="0" applyNumberFormat="1" applyFont="1" applyBorder="1"/>
    <xf numFmtId="2" fontId="25" fillId="0" borderId="6" xfId="0" applyNumberFormat="1" applyFont="1" applyBorder="1"/>
    <xf numFmtId="2" fontId="25" fillId="0" borderId="0" xfId="0" applyNumberFormat="1" applyFont="1" applyBorder="1"/>
    <xf numFmtId="2" fontId="25" fillId="0" borderId="8" xfId="0" applyNumberFormat="1" applyFont="1" applyBorder="1"/>
    <xf numFmtId="2" fontId="25" fillId="0" borderId="10" xfId="0" applyNumberFormat="1" applyFont="1" applyBorder="1"/>
    <xf numFmtId="2" fontId="25" fillId="0" borderId="11" xfId="0" applyNumberFormat="1" applyFont="1" applyBorder="1"/>
    <xf numFmtId="2" fontId="25" fillId="0" borderId="9" xfId="0" applyNumberFormat="1" applyFont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9" xfId="0" applyFont="1" applyFill="1" applyBorder="1"/>
    <xf numFmtId="9" fontId="28" fillId="2" borderId="5" xfId="2" applyFont="1" applyFill="1" applyBorder="1" applyAlignment="1">
      <alignment horizontal="center"/>
    </xf>
    <xf numFmtId="9" fontId="28" fillId="2" borderId="7" xfId="2" applyFont="1" applyFill="1" applyBorder="1" applyAlignment="1">
      <alignment horizontal="center"/>
    </xf>
    <xf numFmtId="165" fontId="2" fillId="20" borderId="4" xfId="0" applyNumberFormat="1" applyFont="1" applyFill="1" applyBorder="1" applyAlignment="1">
      <alignment horizontal="center"/>
    </xf>
    <xf numFmtId="165" fontId="2" fillId="20" borderId="3" xfId="0" applyNumberFormat="1" applyFont="1" applyFill="1" applyBorder="1" applyAlignment="1">
      <alignment horizontal="center"/>
    </xf>
    <xf numFmtId="0" fontId="30" fillId="22" borderId="0" xfId="0" applyFont="1" applyFill="1" applyAlignment="1">
      <alignment horizontal="right"/>
    </xf>
    <xf numFmtId="0" fontId="30" fillId="22" borderId="0" xfId="0" applyFont="1" applyFill="1" applyAlignment="1">
      <alignment horizontal="right" wrapText="1"/>
    </xf>
    <xf numFmtId="14" fontId="31" fillId="0" borderId="0" xfId="0" applyNumberFormat="1" applyFont="1" applyAlignment="1">
      <alignment horizontal="right"/>
    </xf>
    <xf numFmtId="173" fontId="31" fillId="0" borderId="0" xfId="0" applyNumberFormat="1" applyFont="1" applyAlignment="1">
      <alignment horizontal="right"/>
    </xf>
    <xf numFmtId="2" fontId="29" fillId="21" borderId="26" xfId="15" applyNumberFormat="1"/>
    <xf numFmtId="167" fontId="29" fillId="21" borderId="26" xfId="15" applyNumberFormat="1" applyAlignment="1">
      <alignment horizontal="right" vertical="center" wrapText="1"/>
    </xf>
    <xf numFmtId="168" fontId="29" fillId="21" borderId="26" xfId="15" applyNumberFormat="1" applyAlignment="1">
      <alignment wrapText="1"/>
    </xf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12" fillId="0" borderId="0" xfId="0" applyFont="1"/>
    <xf numFmtId="0" fontId="9" fillId="0" borderId="3" xfId="0" applyFont="1" applyBorder="1"/>
    <xf numFmtId="0" fontId="0" fillId="13" borderId="19" xfId="0" applyFont="1" applyFill="1" applyBorder="1"/>
    <xf numFmtId="0" fontId="0" fillId="0" borderId="6" xfId="0" applyBorder="1"/>
    <xf numFmtId="0" fontId="2" fillId="15" borderId="8" xfId="0" applyFont="1" applyFill="1" applyBorder="1"/>
    <xf numFmtId="0" fontId="0" fillId="0" borderId="10" xfId="0" applyBorder="1"/>
    <xf numFmtId="0" fontId="2" fillId="12" borderId="9" xfId="0" applyFont="1" applyFill="1" applyBorder="1"/>
    <xf numFmtId="0" fontId="12" fillId="2" borderId="0" xfId="0" applyFont="1" applyFill="1" applyAlignment="1">
      <alignment horizontal="left"/>
    </xf>
    <xf numFmtId="0" fontId="0" fillId="0" borderId="0" xfId="0" applyFont="1" applyFill="1" applyBorder="1"/>
    <xf numFmtId="174" fontId="2" fillId="0" borderId="0" xfId="1" applyNumberFormat="1" applyFont="1"/>
    <xf numFmtId="0" fontId="32" fillId="0" borderId="0" xfId="0" applyFont="1" applyFill="1"/>
    <xf numFmtId="0" fontId="33" fillId="0" borderId="0" xfId="0" applyFont="1"/>
    <xf numFmtId="0" fontId="2" fillId="2" borderId="3" xfId="0" applyFont="1" applyFill="1" applyBorder="1"/>
    <xf numFmtId="0" fontId="2" fillId="0" borderId="4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20" borderId="0" xfId="0" applyNumberFormat="1" applyFont="1" applyFill="1" applyBorder="1"/>
    <xf numFmtId="164" fontId="2" fillId="20" borderId="8" xfId="0" applyNumberFormat="1" applyFont="1" applyFill="1" applyBorder="1"/>
    <xf numFmtId="164" fontId="2" fillId="11" borderId="7" xfId="0" applyNumberFormat="1" applyFont="1" applyFill="1" applyBorder="1" applyAlignment="1">
      <alignment horizontal="center"/>
    </xf>
    <xf numFmtId="164" fontId="2" fillId="11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15" borderId="11" xfId="0" applyNumberFormat="1" applyFont="1" applyFill="1" applyBorder="1" applyAlignment="1">
      <alignment horizontal="center"/>
    </xf>
    <xf numFmtId="164" fontId="2" fillId="0" borderId="11" xfId="0" applyNumberFormat="1" applyFont="1" applyBorder="1"/>
    <xf numFmtId="164" fontId="2" fillId="20" borderId="11" xfId="0" applyNumberFormat="1" applyFont="1" applyFill="1" applyBorder="1"/>
    <xf numFmtId="164" fontId="2" fillId="20" borderId="9" xfId="0" applyNumberFormat="1" applyFont="1" applyFill="1" applyBorder="1"/>
    <xf numFmtId="0" fontId="15" fillId="2" borderId="6" xfId="0" applyFont="1" applyFill="1" applyBorder="1"/>
    <xf numFmtId="0" fontId="15" fillId="2" borderId="10" xfId="0" applyFont="1" applyFill="1" applyBorder="1"/>
    <xf numFmtId="0" fontId="15" fillId="2" borderId="2" xfId="0" applyFont="1" applyFill="1" applyBorder="1" applyAlignment="1">
      <alignment horizontal="center"/>
    </xf>
    <xf numFmtId="9" fontId="15" fillId="2" borderId="5" xfId="2" applyFont="1" applyFill="1" applyBorder="1" applyAlignment="1">
      <alignment horizontal="center"/>
    </xf>
    <xf numFmtId="9" fontId="15" fillId="2" borderId="7" xfId="2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9" fontId="15" fillId="2" borderId="6" xfId="2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9" fontId="15" fillId="2" borderId="0" xfId="2" applyFont="1" applyFill="1" applyBorder="1" applyAlignment="1">
      <alignment horizontal="center"/>
    </xf>
    <xf numFmtId="9" fontId="15" fillId="2" borderId="8" xfId="2" applyFont="1" applyFill="1" applyBorder="1" applyAlignment="1">
      <alignment horizontal="center"/>
    </xf>
    <xf numFmtId="17" fontId="0" fillId="0" borderId="0" xfId="0" applyNumberFormat="1"/>
    <xf numFmtId="14" fontId="0" fillId="0" borderId="0" xfId="0" applyNumberFormat="1"/>
    <xf numFmtId="173" fontId="34" fillId="0" borderId="0" xfId="0" applyNumberFormat="1" applyFont="1" applyAlignment="1">
      <alignment horizontal="right"/>
    </xf>
    <xf numFmtId="14" fontId="34" fillId="0" borderId="0" xfId="0" applyNumberFormat="1" applyFont="1" applyAlignment="1">
      <alignment horizontal="right"/>
    </xf>
    <xf numFmtId="0" fontId="35" fillId="0" borderId="0" xfId="0" applyFont="1"/>
    <xf numFmtId="2" fontId="0" fillId="0" borderId="0" xfId="0" applyNumberFormat="1"/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8" fontId="0" fillId="0" borderId="0" xfId="0" applyNumberFormat="1" applyBorder="1"/>
    <xf numFmtId="0" fontId="2" fillId="2" borderId="11" xfId="0" applyFont="1" applyFill="1" applyBorder="1"/>
    <xf numFmtId="0" fontId="9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/>
    <xf numFmtId="9" fontId="9" fillId="0" borderId="0" xfId="0" applyNumberFormat="1" applyFont="1" applyBorder="1"/>
    <xf numFmtId="0" fontId="0" fillId="0" borderId="4" xfId="0" applyBorder="1"/>
    <xf numFmtId="0" fontId="0" fillId="0" borderId="19" xfId="0" applyBorder="1"/>
    <xf numFmtId="0" fontId="9" fillId="0" borderId="6" xfId="0" applyFont="1" applyBorder="1"/>
    <xf numFmtId="0" fontId="0" fillId="0" borderId="8" xfId="0" applyBorder="1"/>
    <xf numFmtId="0" fontId="9" fillId="0" borderId="6" xfId="0" applyFont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0" fontId="8" fillId="0" borderId="0" xfId="0" applyFont="1" applyBorder="1"/>
    <xf numFmtId="0" fontId="9" fillId="0" borderId="10" xfId="0" applyFont="1" applyBorder="1" applyAlignment="1">
      <alignment vertical="center" wrapText="1"/>
    </xf>
    <xf numFmtId="0" fontId="0" fillId="0" borderId="11" xfId="0" applyBorder="1"/>
    <xf numFmtId="0" fontId="7" fillId="2" borderId="11" xfId="0" applyFont="1" applyFill="1" applyBorder="1" applyAlignment="1">
      <alignment horizontal="left" indent="1"/>
    </xf>
    <xf numFmtId="0" fontId="8" fillId="0" borderId="11" xfId="0" applyFont="1" applyBorder="1"/>
    <xf numFmtId="0" fontId="0" fillId="0" borderId="9" xfId="0" applyBorder="1"/>
    <xf numFmtId="164" fontId="2" fillId="20" borderId="3" xfId="0" applyNumberFormat="1" applyFont="1" applyFill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6">
    <cellStyle name="_x0010_“+ˆÉ•?pý¤" xfId="8" xr:uid="{00000000-0005-0000-0000-000000000000}"/>
    <cellStyle name="20% - Accent6" xfId="14" builtinId="50"/>
    <cellStyle name="Bad" xfId="13" builtinId="27"/>
    <cellStyle name="Currency" xfId="1" builtinId="4"/>
    <cellStyle name="Hyperlink" xfId="6" builtinId="8"/>
    <cellStyle name="Hyperlink_gasInputs8-25-2005" xfId="4" xr:uid="{00000000-0005-0000-0000-000007000000}"/>
    <cellStyle name="Input" xfId="15" builtinId="20"/>
    <cellStyle name="Normal" xfId="0" builtinId="0"/>
    <cellStyle name="Normal 160" xfId="7" xr:uid="{00000000-0005-0000-0000-00000C000000}"/>
    <cellStyle name="Normal 161" xfId="9" xr:uid="{00000000-0005-0000-0000-00000D000000}"/>
    <cellStyle name="Normal 162" xfId="11" xr:uid="{00000000-0005-0000-0000-00000E000000}"/>
    <cellStyle name="Normal 163" xfId="10" xr:uid="{00000000-0005-0000-0000-00000F000000}"/>
    <cellStyle name="Normal 2" xfId="12" xr:uid="{00000000-0005-0000-0000-000010000000}"/>
    <cellStyle name="Normal 3" xfId="3" xr:uid="{00000000-0005-0000-0000-000011000000}"/>
    <cellStyle name="Normal_Copy of GCP_Current" xfId="5" xr:uid="{00000000-0005-0000-0000-000012000000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CA_Gas_Forecast!$AF$14</c:f>
              <c:strCache>
                <c:ptCount val="1"/>
                <c:pt idx="0">
                  <c:v>Updated Forecast (2019)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CA_Gas_Forecast!$AE$15:$AE$46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CA_Gas_Forecast!$AF$15:$AF$46</c:f>
              <c:numCache>
                <c:formatCode>"$"#,##0.00</c:formatCode>
                <c:ptCount val="32"/>
                <c:pt idx="0">
                  <c:v>4.8762095747330756</c:v>
                </c:pt>
                <c:pt idx="1">
                  <c:v>4.4671985088145512</c:v>
                </c:pt>
                <c:pt idx="2">
                  <c:v>4.494722942174433</c:v>
                </c:pt>
                <c:pt idx="3">
                  <c:v>4.5083175019299242</c:v>
                </c:pt>
                <c:pt idx="4">
                  <c:v>4.5970482012544478</c:v>
                </c:pt>
                <c:pt idx="5">
                  <c:v>4.6637885584035557</c:v>
                </c:pt>
                <c:pt idx="6">
                  <c:v>4.6967120852267783</c:v>
                </c:pt>
                <c:pt idx="7">
                  <c:v>5.2271931552346462</c:v>
                </c:pt>
                <c:pt idx="8">
                  <c:v>5.7582358499487514</c:v>
                </c:pt>
                <c:pt idx="9">
                  <c:v>6.2898514018632197</c:v>
                </c:pt>
                <c:pt idx="10">
                  <c:v>6.8220512681220553</c:v>
                </c:pt>
                <c:pt idx="11">
                  <c:v>7.0065741450079173</c:v>
                </c:pt>
                <c:pt idx="12">
                  <c:v>7.1265947695578511</c:v>
                </c:pt>
                <c:pt idx="13">
                  <c:v>7.4516587708973745</c:v>
                </c:pt>
                <c:pt idx="14">
                  <c:v>7.6832787806264493</c:v>
                </c:pt>
                <c:pt idx="15">
                  <c:v>7.8986061935219167</c:v>
                </c:pt>
                <c:pt idx="16">
                  <c:v>8.117813523861459</c:v>
                </c:pt>
                <c:pt idx="17">
                  <c:v>8.3958800304772918</c:v>
                </c:pt>
                <c:pt idx="18">
                  <c:v>8.5960697229557592</c:v>
                </c:pt>
                <c:pt idx="19">
                  <c:v>8.7856834773937749</c:v>
                </c:pt>
                <c:pt idx="20">
                  <c:v>8.9983204483602233</c:v>
                </c:pt>
                <c:pt idx="21">
                  <c:v>9.2775425684549422</c:v>
                </c:pt>
                <c:pt idx="22">
                  <c:v>9.4452233623591457</c:v>
                </c:pt>
                <c:pt idx="23">
                  <c:v>9.7085094772379126</c:v>
                </c:pt>
                <c:pt idx="24">
                  <c:v>10.011820699124783</c:v>
                </c:pt>
                <c:pt idx="25">
                  <c:v>10.357686080188074</c:v>
                </c:pt>
                <c:pt idx="26">
                  <c:v>10.701361741287398</c:v>
                </c:pt>
                <c:pt idx="27">
                  <c:v>11.014918370483167</c:v>
                </c:pt>
                <c:pt idx="28">
                  <c:v>11.370143369029629</c:v>
                </c:pt>
                <c:pt idx="29">
                  <c:v>11.848854603273205</c:v>
                </c:pt>
                <c:pt idx="30">
                  <c:v>12.281403325418124</c:v>
                </c:pt>
                <c:pt idx="31">
                  <c:v>12.696743703054103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3-41EA-8DDD-DC1559D2F6C2}"/>
            </c:ext>
          </c:extLst>
        </c:ser>
        <c:ser>
          <c:idx val="4"/>
          <c:order val="1"/>
          <c:tx>
            <c:strRef>
              <c:f>CA_Gas_Forecast!$AG$14</c:f>
              <c:strCache>
                <c:ptCount val="1"/>
                <c:pt idx="0">
                  <c:v>2018 Forecast (from 2018 ACC update)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CA_Gas_Forecast!$AE$15:$AE$46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CA_Gas_Forecast!$AG$15:$AG$46</c:f>
              <c:numCache>
                <c:formatCode>"$"#,##0.00</c:formatCode>
                <c:ptCount val="32"/>
                <c:pt idx="0">
                  <c:v>3.2505154823289133</c:v>
                </c:pt>
                <c:pt idx="1">
                  <c:v>3.4270407255545456</c:v>
                </c:pt>
                <c:pt idx="2">
                  <c:v>3.5526116340585223</c:v>
                </c:pt>
                <c:pt idx="3">
                  <c:v>3.6526594493348483</c:v>
                </c:pt>
                <c:pt idx="4">
                  <c:v>3.6790313258629417</c:v>
                </c:pt>
                <c:pt idx="5">
                  <c:v>3.837166846682464</c:v>
                </c:pt>
                <c:pt idx="6">
                  <c:v>4.3534054853690911</c:v>
                </c:pt>
                <c:pt idx="7">
                  <c:v>4.8696441240557187</c:v>
                </c:pt>
                <c:pt idx="8">
                  <c:v>5.3858827627423453</c:v>
                </c:pt>
                <c:pt idx="9">
                  <c:v>5.9021214014289738</c:v>
                </c:pt>
                <c:pt idx="10">
                  <c:v>6.0951608112370534</c:v>
                </c:pt>
                <c:pt idx="11">
                  <c:v>6.209987469100021</c:v>
                </c:pt>
                <c:pt idx="12">
                  <c:v>6.3263573443425711</c:v>
                </c:pt>
                <c:pt idx="13">
                  <c:v>6.4528760363727882</c:v>
                </c:pt>
                <c:pt idx="14">
                  <c:v>6.5611134003363034</c:v>
                </c:pt>
                <c:pt idx="15">
                  <c:v>6.6793438997803518</c:v>
                </c:pt>
                <c:pt idx="16">
                  <c:v>6.7827635781278106</c:v>
                </c:pt>
                <c:pt idx="17">
                  <c:v>7.0427689665381541</c:v>
                </c:pt>
                <c:pt idx="18">
                  <c:v>7.1903158712542004</c:v>
                </c:pt>
                <c:pt idx="19">
                  <c:v>7.42263513539028</c:v>
                </c:pt>
                <c:pt idx="20">
                  <c:v>7.6312837173379355</c:v>
                </c:pt>
                <c:pt idx="21">
                  <c:v>7.8093836720162004</c:v>
                </c:pt>
                <c:pt idx="22">
                  <c:v>7.9982274848577353</c:v>
                </c:pt>
                <c:pt idx="23">
                  <c:v>8.2350696783287187</c:v>
                </c:pt>
                <c:pt idx="24">
                  <c:v>8.4485617789214214</c:v>
                </c:pt>
                <c:pt idx="25">
                  <c:v>8.6922890658565954</c:v>
                </c:pt>
                <c:pt idx="26">
                  <c:v>8.9261774798044158</c:v>
                </c:pt>
                <c:pt idx="27">
                  <c:v>9.1686248188504198</c:v>
                </c:pt>
                <c:pt idx="28">
                  <c:v>9.4201887610576698</c:v>
                </c:pt>
                <c:pt idx="29">
                  <c:v>9.7456385047850862</c:v>
                </c:pt>
                <c:pt idx="30">
                  <c:v>10.04487306920019</c:v>
                </c:pt>
                <c:pt idx="31">
                  <c:v>10.385963965385359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53-41EA-8DDD-DC1559D2F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244992"/>
        <c:axId val="236247680"/>
      </c:lineChart>
      <c:catAx>
        <c:axId val="2362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47680"/>
        <c:crosses val="autoZero"/>
        <c:auto val="1"/>
        <c:lblAlgn val="ctr"/>
        <c:lblOffset val="100"/>
        <c:tickMarkSkip val="5"/>
        <c:noMultiLvlLbl val="0"/>
      </c:catAx>
      <c:valAx>
        <c:axId val="2362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Natural Gas Price </a:t>
                </a:r>
              </a:p>
              <a:p>
                <a:pPr>
                  <a:defRPr b="1"/>
                </a:pPr>
                <a:r>
                  <a:rPr lang="en-US" b="1"/>
                  <a:t>($/MMBTU, Nominal)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24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'Output to ACM'!$C$18:$AH$18</c:f>
              <c:numCache>
                <c:formatCode>0.00</c:formatCode>
                <c:ptCount val="32"/>
                <c:pt idx="0">
                  <c:v>4.8762095747330747</c:v>
                </c:pt>
                <c:pt idx="1">
                  <c:v>4.4671985088145512</c:v>
                </c:pt>
                <c:pt idx="2">
                  <c:v>4.494722942174433</c:v>
                </c:pt>
                <c:pt idx="3">
                  <c:v>4.5083175019299242</c:v>
                </c:pt>
                <c:pt idx="4">
                  <c:v>4.5970482012544478</c:v>
                </c:pt>
                <c:pt idx="5">
                  <c:v>4.6637885584035548</c:v>
                </c:pt>
                <c:pt idx="6">
                  <c:v>4.6967120852267792</c:v>
                </c:pt>
                <c:pt idx="7">
                  <c:v>5.2271931552346471</c:v>
                </c:pt>
                <c:pt idx="8">
                  <c:v>5.7582358499487505</c:v>
                </c:pt>
                <c:pt idx="9">
                  <c:v>6.2898514018632206</c:v>
                </c:pt>
                <c:pt idx="10">
                  <c:v>6.8220512681220553</c:v>
                </c:pt>
                <c:pt idx="11">
                  <c:v>7.0065741450079182</c:v>
                </c:pt>
                <c:pt idx="12">
                  <c:v>7.1265947695578511</c:v>
                </c:pt>
                <c:pt idx="13">
                  <c:v>7.4516587708973745</c:v>
                </c:pt>
                <c:pt idx="14">
                  <c:v>7.6832787806264493</c:v>
                </c:pt>
                <c:pt idx="15">
                  <c:v>7.8986061935219167</c:v>
                </c:pt>
                <c:pt idx="16">
                  <c:v>8.117813523861459</c:v>
                </c:pt>
                <c:pt idx="17">
                  <c:v>8.3958800304772918</c:v>
                </c:pt>
                <c:pt idx="18">
                  <c:v>8.596069722955761</c:v>
                </c:pt>
                <c:pt idx="19">
                  <c:v>8.7856834773937749</c:v>
                </c:pt>
                <c:pt idx="20">
                  <c:v>8.9983204483602233</c:v>
                </c:pt>
                <c:pt idx="21">
                  <c:v>9.2775425684549422</c:v>
                </c:pt>
                <c:pt idx="22">
                  <c:v>9.4452233623591457</c:v>
                </c:pt>
                <c:pt idx="23">
                  <c:v>9.7085094772379126</c:v>
                </c:pt>
                <c:pt idx="24">
                  <c:v>10.011820699124785</c:v>
                </c:pt>
                <c:pt idx="25">
                  <c:v>10.357686080188074</c:v>
                </c:pt>
                <c:pt idx="26">
                  <c:v>10.7013617412874</c:v>
                </c:pt>
                <c:pt idx="27">
                  <c:v>11.014918370483167</c:v>
                </c:pt>
                <c:pt idx="28">
                  <c:v>11.370143369029629</c:v>
                </c:pt>
                <c:pt idx="29">
                  <c:v>11.848854603273205</c:v>
                </c:pt>
                <c:pt idx="30">
                  <c:v>12.281403325418124</c:v>
                </c:pt>
                <c:pt idx="31">
                  <c:v>12.696743703054103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F-4BA3-8718-61CF9CD1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441888"/>
        <c:axId val="1226446480"/>
      </c:lineChart>
      <c:catAx>
        <c:axId val="122644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446480"/>
        <c:crosses val="autoZero"/>
        <c:auto val="1"/>
        <c:lblAlgn val="ctr"/>
        <c:lblOffset val="100"/>
        <c:noMultiLvlLbl val="0"/>
      </c:catAx>
      <c:valAx>
        <c:axId val="122644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44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 Price Forecast Profiles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NYMEX_Futures!$H$35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NYMEX_Futures!$G$36:$G$47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NYMEX_Futures!$H$36:$H$47</c:f>
              <c:numCache>
                <c:formatCode>0.00</c:formatCode>
                <c:ptCount val="12"/>
                <c:pt idx="0">
                  <c:v>3.0939047619047599</c:v>
                </c:pt>
                <c:pt idx="1">
                  <c:v>2.7004736842105301</c:v>
                </c:pt>
                <c:pt idx="2">
                  <c:v>2.9426190476190501</c:v>
                </c:pt>
                <c:pt idx="3">
                  <c:v>2.6468181818181802</c:v>
                </c:pt>
                <c:pt idx="4">
                  <c:v>2.6308000000000002</c:v>
                </c:pt>
                <c:pt idx="5">
                  <c:v>2.5812272727272725</c:v>
                </c:pt>
                <c:pt idx="6">
                  <c:v>2.6155909090909089</c:v>
                </c:pt>
                <c:pt idx="7">
                  <c:v>2.6423181818181818</c:v>
                </c:pt>
                <c:pt idx="8">
                  <c:v>2.6449090909090911</c:v>
                </c:pt>
                <c:pt idx="9">
                  <c:v>2.6674090909090911</c:v>
                </c:pt>
                <c:pt idx="10">
                  <c:v>2.7324999999999999</c:v>
                </c:pt>
                <c:pt idx="11">
                  <c:v>2.8753181818181819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5-4204-8A73-6C475CEA3B1A}"/>
            </c:ext>
          </c:extLst>
        </c:ser>
        <c:ser>
          <c:idx val="1"/>
          <c:order val="1"/>
          <c:tx>
            <c:strRef>
              <c:f>NYMEX_Futures!$I$35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NYMEX_Futures!$G$36:$G$47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NYMEX_Futures!$I$36:$I$47</c:f>
              <c:numCache>
                <c:formatCode>0.00</c:formatCode>
                <c:ptCount val="12"/>
                <c:pt idx="0">
                  <c:v>2.977727272727273</c:v>
                </c:pt>
                <c:pt idx="1">
                  <c:v>2.9618181818181823</c:v>
                </c:pt>
                <c:pt idx="2">
                  <c:v>2.8569090909090908</c:v>
                </c:pt>
                <c:pt idx="3">
                  <c:v>2.6354545454545457</c:v>
                </c:pt>
                <c:pt idx="4">
                  <c:v>2.5496363636363637</c:v>
                </c:pt>
                <c:pt idx="5">
                  <c:v>2.5665454545454547</c:v>
                </c:pt>
                <c:pt idx="6">
                  <c:v>2.5999090909090903</c:v>
                </c:pt>
                <c:pt idx="7">
                  <c:v>2.6146363636363632</c:v>
                </c:pt>
                <c:pt idx="8">
                  <c:v>2.6050909090909093</c:v>
                </c:pt>
                <c:pt idx="9">
                  <c:v>2.6189545454545451</c:v>
                </c:pt>
                <c:pt idx="10">
                  <c:v>2.663636363636364</c:v>
                </c:pt>
                <c:pt idx="11">
                  <c:v>2.7958181818181815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5-4204-8A73-6C475CEA3B1A}"/>
            </c:ext>
          </c:extLst>
        </c:ser>
        <c:ser>
          <c:idx val="2"/>
          <c:order val="2"/>
          <c:tx>
            <c:strRef>
              <c:f>NYMEX_Futures!$N$35</c:f>
              <c:strCache>
                <c:ptCount val="1"/>
                <c:pt idx="0">
                  <c:v>2025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NYMEX_Futures!$G$36:$G$47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NYMEX_Futures!$N$36:$N$47</c:f>
              <c:numCache>
                <c:formatCode>0.00</c:formatCode>
                <c:ptCount val="12"/>
                <c:pt idx="0">
                  <c:v>3.0991818181818185</c:v>
                </c:pt>
                <c:pt idx="1">
                  <c:v>3.0995454545454546</c:v>
                </c:pt>
                <c:pt idx="2">
                  <c:v>3.0414090909090903</c:v>
                </c:pt>
                <c:pt idx="3">
                  <c:v>2.8566363636363636</c:v>
                </c:pt>
                <c:pt idx="4">
                  <c:v>2.7939090909090911</c:v>
                </c:pt>
                <c:pt idx="5">
                  <c:v>2.8134999999999994</c:v>
                </c:pt>
                <c:pt idx="6">
                  <c:v>2.8448181818181819</c:v>
                </c:pt>
                <c:pt idx="7">
                  <c:v>2.8660000000000001</c:v>
                </c:pt>
                <c:pt idx="8">
                  <c:v>2.8716363636363629</c:v>
                </c:pt>
                <c:pt idx="9">
                  <c:v>2.8914090909090913</c:v>
                </c:pt>
                <c:pt idx="10">
                  <c:v>2.9473181818181824</c:v>
                </c:pt>
                <c:pt idx="11">
                  <c:v>3.0895909090909086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5-4204-8A73-6C475CEA3B1A}"/>
            </c:ext>
          </c:extLst>
        </c:ser>
        <c:ser>
          <c:idx val="3"/>
          <c:order val="3"/>
          <c:tx>
            <c:strRef>
              <c:f>NYMEX_Futures!$S$35</c:f>
              <c:strCache>
                <c:ptCount val="1"/>
                <c:pt idx="0">
                  <c:v>2030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NYMEX_Futures!$G$36:$G$47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NYMEX_Futures!$S$36:$S$47</c:f>
              <c:numCache>
                <c:formatCode>0.00</c:formatCode>
                <c:ptCount val="12"/>
                <c:pt idx="0">
                  <c:v>3.4299090909090917</c:v>
                </c:pt>
                <c:pt idx="1">
                  <c:v>3.4305909090909092</c:v>
                </c:pt>
                <c:pt idx="2">
                  <c:v>3.3724090909090907</c:v>
                </c:pt>
                <c:pt idx="3">
                  <c:v>3.1683181818181811</c:v>
                </c:pt>
                <c:pt idx="4">
                  <c:v>3.0971818181818183</c:v>
                </c:pt>
                <c:pt idx="5">
                  <c:v>3.1158181818181818</c:v>
                </c:pt>
                <c:pt idx="6">
                  <c:v>3.1535454545454544</c:v>
                </c:pt>
                <c:pt idx="7">
                  <c:v>3.1935454545454536</c:v>
                </c:pt>
                <c:pt idx="8">
                  <c:v>3.2126818181818182</c:v>
                </c:pt>
                <c:pt idx="9">
                  <c:v>3.2488636363636374</c:v>
                </c:pt>
                <c:pt idx="10">
                  <c:v>3.309636363636363</c:v>
                </c:pt>
                <c:pt idx="11">
                  <c:v>3.4413181818181826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05-4204-8A73-6C475CEA3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371080"/>
        <c:axId val="812367472"/>
      </c:lineChart>
      <c:catAx>
        <c:axId val="81237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67472"/>
        <c:crosses val="autoZero"/>
        <c:auto val="1"/>
        <c:lblAlgn val="ctr"/>
        <c:lblOffset val="100"/>
        <c:noMultiLvlLbl val="0"/>
      </c:catAx>
      <c:valAx>
        <c:axId val="81236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$/MMBtu Nominal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37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211509</xdr:colOff>
      <xdr:row>14</xdr:row>
      <xdr:rowOff>103660</xdr:rowOff>
    </xdr:from>
    <xdr:to>
      <xdr:col>38</xdr:col>
      <xdr:colOff>694764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25</xdr:row>
      <xdr:rowOff>33336</xdr:rowOff>
    </xdr:from>
    <xdr:to>
      <xdr:col>12</xdr:col>
      <xdr:colOff>314324</xdr:colOff>
      <xdr:row>48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25705-483D-436B-BE08-7169F869B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50</xdr:row>
      <xdr:rowOff>16328</xdr:rowOff>
    </xdr:from>
    <xdr:to>
      <xdr:col>12</xdr:col>
      <xdr:colOff>360589</xdr:colOff>
      <xdr:row>66</xdr:row>
      <xdr:rowOff>146956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45648D-BA71-405D-B6FD-59E223050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11</xdr:row>
      <xdr:rowOff>28575</xdr:rowOff>
    </xdr:from>
    <xdr:to>
      <xdr:col>17</xdr:col>
      <xdr:colOff>570755</xdr:colOff>
      <xdr:row>31</xdr:row>
      <xdr:rowOff>66265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9B2629-DAE3-4DB6-9B7C-6981FBB8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400" y="2600325"/>
          <a:ext cx="5961905" cy="32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Source%20Data/MI_Energy_NaturalGasIndex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Ethree\Avoided%20Costs\CPUC%202016%20Update\2011%20MPR%20CC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Gulf_Coast"/>
      <sheetName val="Mid_Continent"/>
      <sheetName val="North_East"/>
      <sheetName val="West"/>
      <sheetName val="West_CAD"/>
      <sheetName val="Price_Graph"/>
      <sheetName val="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43466</v>
          </cell>
        </row>
        <row r="16">
          <cell r="E16">
            <v>43556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Implied_GHG_Cost"/>
      <sheetName val="Gas Appendix"/>
    </sheetNames>
    <sheetDataSet>
      <sheetData sheetId="0">
        <row r="16">
          <cell r="J16">
            <v>12</v>
          </cell>
        </row>
        <row r="17">
          <cell r="J17">
            <v>5</v>
          </cell>
        </row>
        <row r="22">
          <cell r="E22">
            <v>20</v>
          </cell>
        </row>
        <row r="34">
          <cell r="H34">
            <v>1.8539440962950696E-2</v>
          </cell>
        </row>
        <row r="35">
          <cell r="H35">
            <v>2.1350848614066619E-2</v>
          </cell>
        </row>
        <row r="67">
          <cell r="D67">
            <v>2012</v>
          </cell>
        </row>
        <row r="68">
          <cell r="D68">
            <v>2013</v>
          </cell>
        </row>
        <row r="69">
          <cell r="D69">
            <v>2014</v>
          </cell>
        </row>
        <row r="70">
          <cell r="D70">
            <v>2015</v>
          </cell>
        </row>
        <row r="71">
          <cell r="D71">
            <v>2016</v>
          </cell>
        </row>
        <row r="72">
          <cell r="D72">
            <v>2017</v>
          </cell>
        </row>
        <row r="73">
          <cell r="D73">
            <v>2018</v>
          </cell>
        </row>
        <row r="74">
          <cell r="D74">
            <v>2019</v>
          </cell>
        </row>
        <row r="75">
          <cell r="D75">
            <v>2020</v>
          </cell>
        </row>
        <row r="76">
          <cell r="D76">
            <v>2021</v>
          </cell>
        </row>
        <row r="77">
          <cell r="D77">
            <v>2022</v>
          </cell>
        </row>
        <row r="78">
          <cell r="D78">
            <v>2023</v>
          </cell>
        </row>
        <row r="79">
          <cell r="D79">
            <v>2023</v>
          </cell>
        </row>
      </sheetData>
      <sheetData sheetId="1">
        <row r="21">
          <cell r="B21" t="str">
            <v>Operation Date</v>
          </cell>
          <cell r="C21" t="str">
            <v xml:space="preserve">Baseload MPR </v>
          </cell>
          <cell r="D21">
            <v>2023</v>
          </cell>
          <cell r="E21">
            <v>2023</v>
          </cell>
          <cell r="F21" t="str">
            <v>5 Year</v>
          </cell>
          <cell r="G21" t="str">
            <v>6 Year</v>
          </cell>
          <cell r="H21" t="str">
            <v>7 Year</v>
          </cell>
          <cell r="I21" t="str">
            <v>8 Year</v>
          </cell>
          <cell r="J21" t="str">
            <v>9 Year</v>
          </cell>
          <cell r="K21" t="str">
            <v>10 Year</v>
          </cell>
          <cell r="L21" t="str">
            <v>15 year</v>
          </cell>
          <cell r="M21" t="str">
            <v>20 year</v>
          </cell>
          <cell r="N21" t="str">
            <v>25 year</v>
          </cell>
        </row>
        <row r="22">
          <cell r="B22">
            <v>2012</v>
          </cell>
          <cell r="C22" t="str">
            <v>MPR All-in</v>
          </cell>
          <cell r="D22">
            <v>2012</v>
          </cell>
          <cell r="E22">
            <v>2012</v>
          </cell>
          <cell r="F22">
            <v>6.9293422325762688E-2</v>
          </cell>
          <cell r="G22">
            <v>7.100063346708986E-2</v>
          </cell>
          <cell r="H22">
            <v>7.258234623214059E-2</v>
          </cell>
          <cell r="I22">
            <v>7.4075950498530121E-2</v>
          </cell>
          <cell r="J22">
            <v>7.5503113182526907E-2</v>
          </cell>
          <cell r="K22">
            <v>7.687926824398289E-2</v>
          </cell>
          <cell r="L22">
            <v>8.3522255823196626E-2</v>
          </cell>
          <cell r="M22">
            <v>8.9555000753109598E-2</v>
          </cell>
          <cell r="N22">
            <v>9.2739185710991712E-2</v>
          </cell>
        </row>
        <row r="23">
          <cell r="B23">
            <v>9.273916482925415E-2</v>
          </cell>
          <cell r="C23" t="str">
            <v xml:space="preserve">MPR fixed component </v>
          </cell>
          <cell r="D23">
            <v>9.273916482925415E-2</v>
          </cell>
          <cell r="E23">
            <v>9.273916482925415E-2</v>
          </cell>
          <cell r="F23">
            <v>1.9174632196911241E-2</v>
          </cell>
          <cell r="G23">
            <v>1.9341915644362866E-2</v>
          </cell>
          <cell r="H23">
            <v>1.9509088592493336E-2</v>
          </cell>
          <cell r="I23">
            <v>1.9674324287296031E-2</v>
          </cell>
          <cell r="J23">
            <v>1.9836628291862807E-2</v>
          </cell>
          <cell r="K23">
            <v>1.9995424684788779E-2</v>
          </cell>
          <cell r="L23">
            <v>2.0716480621224082E-2</v>
          </cell>
          <cell r="M23">
            <v>2.1350848614066619E-2</v>
          </cell>
          <cell r="N23">
            <v>1.9909811640136315E-2</v>
          </cell>
        </row>
        <row r="24">
          <cell r="B24">
            <v>1.9909799098968506E-2</v>
          </cell>
          <cell r="C24" t="str">
            <v xml:space="preserve">MPR variable component </v>
          </cell>
          <cell r="D24">
            <v>1.9909799098968506E-2</v>
          </cell>
          <cell r="E24">
            <v>1.9909799098968506E-2</v>
          </cell>
          <cell r="F24">
            <v>5.0118790128851447E-2</v>
          </cell>
          <cell r="G24">
            <v>5.1658717822726991E-2</v>
          </cell>
          <cell r="H24">
            <v>5.3073257639647251E-2</v>
          </cell>
          <cell r="I24">
            <v>5.4401626211234094E-2</v>
          </cell>
          <cell r="J24">
            <v>5.56664848906641E-2</v>
          </cell>
          <cell r="K24">
            <v>5.6883843559194104E-2</v>
          </cell>
          <cell r="L24">
            <v>6.2805775201972544E-2</v>
          </cell>
          <cell r="M24">
            <v>6.8204152139042976E-2</v>
          </cell>
          <cell r="N24">
            <v>7.2829374070855393E-2</v>
          </cell>
        </row>
        <row r="25">
          <cell r="B25">
            <v>7.2829365730285645E-2</v>
          </cell>
          <cell r="C25" t="str">
            <v>Capacity Factor</v>
          </cell>
          <cell r="D25">
            <v>7.2829365730285645E-2</v>
          </cell>
          <cell r="E25">
            <v>7.2829365730285645E-2</v>
          </cell>
          <cell r="F25">
            <v>0.91765488000000006</v>
          </cell>
          <cell r="G25">
            <v>0.91765488000000006</v>
          </cell>
          <cell r="H25">
            <v>0.91765488000000006</v>
          </cell>
          <cell r="I25">
            <v>0.91765488000000006</v>
          </cell>
          <cell r="J25">
            <v>0.91765488000000006</v>
          </cell>
          <cell r="K25">
            <v>0.91765488000000006</v>
          </cell>
          <cell r="L25">
            <v>0.91765488000000006</v>
          </cell>
          <cell r="M25">
            <v>0.91765488000000006</v>
          </cell>
          <cell r="N25">
            <v>0.91765488000000006</v>
          </cell>
        </row>
        <row r="26">
          <cell r="B26">
            <v>0.91765451431274414</v>
          </cell>
          <cell r="C26" t="str">
            <v>GHG Adder</v>
          </cell>
          <cell r="D26">
            <v>0.91765451431274414</v>
          </cell>
          <cell r="E26">
            <v>0.91765451431274414</v>
          </cell>
          <cell r="F26">
            <v>6.5623568892819581E-3</v>
          </cell>
          <cell r="G26">
            <v>7.2006821282050914E-3</v>
          </cell>
          <cell r="H26">
            <v>7.7447302473073664E-3</v>
          </cell>
          <cell r="I26">
            <v>8.2312156058047189E-3</v>
          </cell>
          <cell r="J26">
            <v>8.6804726295644889E-3</v>
          </cell>
          <cell r="K26">
            <v>9.1046390405031888E-3</v>
          </cell>
          <cell r="L26">
            <v>1.1035169142294935E-2</v>
          </cell>
          <cell r="M26">
            <v>1.2869951190953273E-2</v>
          </cell>
          <cell r="N26">
            <v>1.4592621848908405E-2</v>
          </cell>
        </row>
        <row r="27">
          <cell r="B27">
            <v>2013</v>
          </cell>
          <cell r="C27" t="str">
            <v>MPR All-in</v>
          </cell>
          <cell r="D27">
            <v>2013</v>
          </cell>
          <cell r="E27">
            <v>2013</v>
          </cell>
          <cell r="F27">
            <v>7.4048647588171673E-2</v>
          </cell>
          <cell r="G27">
            <v>7.5537512897225226E-2</v>
          </cell>
          <cell r="H27">
            <v>7.6969754076797958E-2</v>
          </cell>
          <cell r="I27">
            <v>7.8357895391656149E-2</v>
          </cell>
          <cell r="J27">
            <v>7.9711721894823229E-2</v>
          </cell>
          <cell r="K27">
            <v>8.103471083394112E-2</v>
          </cell>
          <cell r="L27">
            <v>8.7749744322809756E-2</v>
          </cell>
          <cell r="M27">
            <v>9.375331884009741E-2</v>
          </cell>
          <cell r="N27">
            <v>9.6953576559930449E-2</v>
          </cell>
        </row>
        <row r="28">
          <cell r="B28">
            <v>9.695357084274292E-2</v>
          </cell>
          <cell r="C28" t="str">
            <v xml:space="preserve">MPR fixed component </v>
          </cell>
          <cell r="D28">
            <v>9.695357084274292E-2</v>
          </cell>
          <cell r="E28">
            <v>9.695357084274292E-2</v>
          </cell>
          <cell r="F28">
            <v>1.9486915591432032E-2</v>
          </cell>
          <cell r="G28">
            <v>1.9661911667544853E-2</v>
          </cell>
          <cell r="H28">
            <v>1.9834431731227231E-2</v>
          </cell>
          <cell r="I28">
            <v>2.0003541414791579E-2</v>
          </cell>
          <cell r="J28">
            <v>2.0168742019058217E-2</v>
          </cell>
          <cell r="K28">
            <v>2.0327455374087332E-2</v>
          </cell>
          <cell r="L28">
            <v>2.1054430002003393E-2</v>
          </cell>
          <cell r="M28">
            <v>2.1697717963722805E-2</v>
          </cell>
          <cell r="N28">
            <v>2.0233863224348898E-2</v>
          </cell>
        </row>
        <row r="29">
          <cell r="B29">
            <v>2.0233854651451111E-2</v>
          </cell>
          <cell r="C29" t="str">
            <v xml:space="preserve">MPR variable component </v>
          </cell>
          <cell r="D29">
            <v>2.0233854651451111E-2</v>
          </cell>
          <cell r="E29">
            <v>2.0233854651451111E-2</v>
          </cell>
          <cell r="F29">
            <v>5.4561731996739644E-2</v>
          </cell>
          <cell r="G29">
            <v>5.5875601229680369E-2</v>
          </cell>
          <cell r="H29">
            <v>5.713532234557072E-2</v>
          </cell>
          <cell r="I29">
            <v>5.8354353976864566E-2</v>
          </cell>
          <cell r="J29">
            <v>5.9542979875765019E-2</v>
          </cell>
          <cell r="K29">
            <v>6.0707255459853782E-2</v>
          </cell>
          <cell r="L29">
            <v>6.6695314320806359E-2</v>
          </cell>
          <cell r="M29">
            <v>7.2055600876374609E-2</v>
          </cell>
          <cell r="N29">
            <v>7.6719713335581557E-2</v>
          </cell>
        </row>
        <row r="30">
          <cell r="B30">
            <v>7.6719701290130615E-2</v>
          </cell>
          <cell r="C30" t="str">
            <v>Capacity Factor</v>
          </cell>
          <cell r="D30">
            <v>7.6719701290130615E-2</v>
          </cell>
          <cell r="E30">
            <v>7.6719701290130615E-2</v>
          </cell>
          <cell r="F30">
            <v>0.91765488000000006</v>
          </cell>
          <cell r="G30">
            <v>0.91765488000000006</v>
          </cell>
          <cell r="H30">
            <v>0.91765488000000006</v>
          </cell>
          <cell r="I30">
            <v>0.91765488000000006</v>
          </cell>
          <cell r="J30">
            <v>0.91765488000000006</v>
          </cell>
          <cell r="K30">
            <v>0.91765488000000006</v>
          </cell>
          <cell r="L30">
            <v>0.91765488000000006</v>
          </cell>
          <cell r="M30">
            <v>0.91765488000000006</v>
          </cell>
          <cell r="N30">
            <v>0.91765488000000006</v>
          </cell>
        </row>
        <row r="31">
          <cell r="B31">
            <v>0.91765451431274414</v>
          </cell>
          <cell r="C31" t="str">
            <v>GHG Adder</v>
          </cell>
          <cell r="D31">
            <v>0.91765451431274414</v>
          </cell>
          <cell r="E31">
            <v>0.91765451431274414</v>
          </cell>
          <cell r="F31">
            <v>8.9742682197023419E-3</v>
          </cell>
          <cell r="G31">
            <v>9.3895271695912767E-3</v>
          </cell>
          <cell r="H31">
            <v>9.7809184498882946E-3</v>
          </cell>
          <cell r="I31">
            <v>1.015881758985721E-2</v>
          </cell>
          <cell r="J31">
            <v>1.0528921525453877E-2</v>
          </cell>
          <cell r="K31">
            <v>1.0893046194630877E-2</v>
          </cell>
          <cell r="L31">
            <v>1.2696770161327961E-2</v>
          </cell>
          <cell r="M31">
            <v>1.4527616641432687E-2</v>
          </cell>
          <cell r="N31">
            <v>1.6253545438721338E-2</v>
          </cell>
        </row>
        <row r="32">
          <cell r="B32">
            <v>2014</v>
          </cell>
          <cell r="C32" t="str">
            <v>MPR All-in</v>
          </cell>
          <cell r="D32">
            <v>2014</v>
          </cell>
          <cell r="E32">
            <v>2014</v>
          </cell>
          <cell r="F32">
            <v>7.763444218272407E-2</v>
          </cell>
          <cell r="G32">
            <v>7.9074517396496791E-2</v>
          </cell>
          <cell r="H32">
            <v>8.0479216760363154E-2</v>
          </cell>
          <cell r="I32">
            <v>8.1856367104862104E-2</v>
          </cell>
          <cell r="J32">
            <v>8.3207570769785313E-2</v>
          </cell>
          <cell r="K32">
            <v>8.4540218878177087E-2</v>
          </cell>
          <cell r="L32">
            <v>9.1506264066090873E-2</v>
          </cell>
          <cell r="M32">
            <v>9.7556636373880193E-2</v>
          </cell>
          <cell r="N32">
            <v>0.10081163177530875</v>
          </cell>
        </row>
        <row r="33">
          <cell r="B33">
            <v>0.10081160068511963</v>
          </cell>
          <cell r="C33" t="str">
            <v xml:space="preserve">MPR fixed component </v>
          </cell>
          <cell r="D33">
            <v>0.10081160068511963</v>
          </cell>
          <cell r="E33">
            <v>0.10081160068511963</v>
          </cell>
          <cell r="F33">
            <v>1.9833161256106204E-2</v>
          </cell>
          <cell r="G33">
            <v>2.0012665380926248E-2</v>
          </cell>
          <cell r="H33">
            <v>2.0188285361661562E-2</v>
          </cell>
          <cell r="I33">
            <v>2.0359618976256752E-2</v>
          </cell>
          <cell r="J33">
            <v>2.0523807648903544E-2</v>
          </cell>
          <cell r="K33">
            <v>2.0682806174952759E-2</v>
          </cell>
          <cell r="L33">
            <v>2.141540298405702E-2</v>
          </cell>
          <cell r="M33">
            <v>2.2068030505453983E-2</v>
          </cell>
          <cell r="N33">
            <v>2.057947068054836E-2</v>
          </cell>
        </row>
        <row r="34">
          <cell r="B34">
            <v>2.057945728302002E-2</v>
          </cell>
          <cell r="C34" t="str">
            <v xml:space="preserve">MPR variable component </v>
          </cell>
          <cell r="D34">
            <v>2.057945728302002E-2</v>
          </cell>
          <cell r="E34">
            <v>2.057945728302002E-2</v>
          </cell>
          <cell r="F34">
            <v>5.7801280926617869E-2</v>
          </cell>
          <cell r="G34">
            <v>5.906185201557055E-2</v>
          </cell>
          <cell r="H34">
            <v>6.0290931398701592E-2</v>
          </cell>
          <cell r="I34">
            <v>6.1496748128605346E-2</v>
          </cell>
          <cell r="J34">
            <v>6.2683763120881766E-2</v>
          </cell>
          <cell r="K34">
            <v>6.3857412703224328E-2</v>
          </cell>
          <cell r="L34">
            <v>7.0090861082033856E-2</v>
          </cell>
          <cell r="M34">
            <v>7.5488605868426206E-2</v>
          </cell>
          <cell r="N34">
            <v>8.023216109476039E-2</v>
          </cell>
        </row>
        <row r="35">
          <cell r="B35">
            <v>8.0232143402099609E-2</v>
          </cell>
          <cell r="C35" t="str">
            <v>Capacity Factor</v>
          </cell>
          <cell r="D35">
            <v>8.0232143402099609E-2</v>
          </cell>
          <cell r="E35">
            <v>8.0232143402099609E-2</v>
          </cell>
          <cell r="F35">
            <v>0.91765488000000006</v>
          </cell>
          <cell r="G35">
            <v>0.91765488000000006</v>
          </cell>
          <cell r="H35">
            <v>0.91765488000000006</v>
          </cell>
          <cell r="I35">
            <v>0.91765488000000006</v>
          </cell>
          <cell r="J35">
            <v>0.91765488000000006</v>
          </cell>
          <cell r="K35">
            <v>0.91765488000000006</v>
          </cell>
          <cell r="L35">
            <v>0.91765488000000006</v>
          </cell>
          <cell r="M35">
            <v>0.91765488000000006</v>
          </cell>
          <cell r="N35">
            <v>0.91765488000000006</v>
          </cell>
        </row>
        <row r="36">
          <cell r="B36">
            <v>0.91765451431274414</v>
          </cell>
          <cell r="C36" t="str">
            <v>GHG Adder</v>
          </cell>
          <cell r="D36">
            <v>0.91765451431274414</v>
          </cell>
          <cell r="E36">
            <v>0.91765451431274414</v>
          </cell>
          <cell r="F36">
            <v>1.0200482277424816E-2</v>
          </cell>
          <cell r="G36">
            <v>1.0563122394455783E-2</v>
          </cell>
          <cell r="H36">
            <v>1.0923317400481403E-2</v>
          </cell>
          <cell r="I36">
            <v>1.1283481560540017E-2</v>
          </cell>
          <cell r="J36">
            <v>1.164310882744911E-2</v>
          </cell>
          <cell r="K36">
            <v>1.2004149894720944E-2</v>
          </cell>
          <cell r="L36">
            <v>1.3849851195454068E-2</v>
          </cell>
          <cell r="M36">
            <v>1.5750400012397664E-2</v>
          </cell>
          <cell r="N36">
            <v>1.751643717957101E-2</v>
          </cell>
        </row>
        <row r="37">
          <cell r="B37">
            <v>2015</v>
          </cell>
          <cell r="C37" t="str">
            <v>MPR All-in</v>
          </cell>
          <cell r="D37">
            <v>2015</v>
          </cell>
          <cell r="E37">
            <v>2015</v>
          </cell>
          <cell r="F37">
            <v>8.0961123163129575E-2</v>
          </cell>
          <cell r="G37">
            <v>8.2395914103436385E-2</v>
          </cell>
          <cell r="H37">
            <v>8.3808209881646251E-2</v>
          </cell>
          <cell r="I37">
            <v>8.5197901674729987E-2</v>
          </cell>
          <cell r="J37">
            <v>8.6572374581081774E-2</v>
          </cell>
          <cell r="K37">
            <v>8.8041319212814939E-2</v>
          </cell>
          <cell r="L37">
            <v>9.5196639639050631E-2</v>
          </cell>
          <cell r="M37">
            <v>0.10132085478429617</v>
          </cell>
          <cell r="N37">
            <v>0.1046366718019926</v>
          </cell>
        </row>
        <row r="38">
          <cell r="B38">
            <v>0.10463666915893555</v>
          </cell>
          <cell r="C38" t="str">
            <v xml:space="preserve">MPR fixed component </v>
          </cell>
          <cell r="D38">
            <v>0.10463666915893555</v>
          </cell>
          <cell r="E38">
            <v>0.10463666915893555</v>
          </cell>
          <cell r="F38">
            <v>2.0191081788775975E-2</v>
          </cell>
          <cell r="G38">
            <v>2.0372632583834871E-2</v>
          </cell>
          <cell r="H38">
            <v>2.0549593906868314E-2</v>
          </cell>
          <cell r="I38">
            <v>2.0718729743655233E-2</v>
          </cell>
          <cell r="J38">
            <v>2.0882470893267467E-2</v>
          </cell>
          <cell r="K38">
            <v>2.1041046912149926E-2</v>
          </cell>
          <cell r="L38">
            <v>2.177999848723515E-2</v>
          </cell>
          <cell r="M38">
            <v>2.2442112592781779E-2</v>
          </cell>
          <cell r="N38">
            <v>2.0928285818557713E-2</v>
          </cell>
        </row>
        <row r="39">
          <cell r="B39">
            <v>2.0928278565406799E-2</v>
          </cell>
          <cell r="C39" t="str">
            <v xml:space="preserve">MPR variable component </v>
          </cell>
          <cell r="D39">
            <v>2.0928278565406799E-2</v>
          </cell>
          <cell r="E39">
            <v>2.0928278565406799E-2</v>
          </cell>
          <cell r="F39">
            <v>6.0770041374353601E-2</v>
          </cell>
          <cell r="G39">
            <v>6.2023281519601521E-2</v>
          </cell>
          <cell r="H39">
            <v>6.3258615974777943E-2</v>
          </cell>
          <cell r="I39">
            <v>6.4479171931074747E-2</v>
          </cell>
          <cell r="J39">
            <v>6.5689903687814313E-2</v>
          </cell>
          <cell r="K39">
            <v>6.7000272300665006E-2</v>
          </cell>
          <cell r="L39">
            <v>7.3416641151815482E-2</v>
          </cell>
          <cell r="M39">
            <v>7.8878742191514389E-2</v>
          </cell>
          <cell r="N39">
            <v>8.3708385983434885E-2</v>
          </cell>
        </row>
        <row r="40">
          <cell r="B40">
            <v>8.3708345890045166E-2</v>
          </cell>
          <cell r="C40" t="str">
            <v>Capacity Factor</v>
          </cell>
          <cell r="D40">
            <v>8.3708345890045166E-2</v>
          </cell>
          <cell r="E40">
            <v>8.3708345890045166E-2</v>
          </cell>
          <cell r="F40">
            <v>0.91765488000000006</v>
          </cell>
          <cell r="G40">
            <v>0.91765488000000006</v>
          </cell>
          <cell r="H40">
            <v>0.91765488000000006</v>
          </cell>
          <cell r="I40">
            <v>0.91765488000000006</v>
          </cell>
          <cell r="J40">
            <v>0.91765488000000006</v>
          </cell>
          <cell r="K40">
            <v>0.91765488000000006</v>
          </cell>
          <cell r="L40">
            <v>0.91765488000000006</v>
          </cell>
          <cell r="M40">
            <v>0.91765488000000006</v>
          </cell>
          <cell r="N40">
            <v>0.91765488000000006</v>
          </cell>
        </row>
        <row r="41">
          <cell r="B41">
            <v>0.91765451431274414</v>
          </cell>
          <cell r="C41" t="str">
            <v>GHG Adder</v>
          </cell>
          <cell r="D41">
            <v>0.91765451431274414</v>
          </cell>
          <cell r="E41">
            <v>0.91765451431274414</v>
          </cell>
          <cell r="F41">
            <v>1.1109477209157056E-2</v>
          </cell>
          <cell r="G41">
            <v>1.1470688450410842E-2</v>
          </cell>
          <cell r="H41">
            <v>1.1836435365943072E-2</v>
          </cell>
          <cell r="I41">
            <v>1.2204512610194907E-2</v>
          </cell>
          <cell r="J41">
            <v>1.2576306969637985E-2</v>
          </cell>
          <cell r="K41">
            <v>1.2951776963983769E-2</v>
          </cell>
          <cell r="L41">
            <v>1.4896314341089205E-2</v>
          </cell>
          <cell r="M41">
            <v>1.6883424754245601E-2</v>
          </cell>
          <cell r="N41">
            <v>1.8697176091433669E-2</v>
          </cell>
        </row>
        <row r="42">
          <cell r="B42">
            <v>2016</v>
          </cell>
          <cell r="C42" t="str">
            <v>MPR All-in</v>
          </cell>
          <cell r="D42">
            <v>2016</v>
          </cell>
          <cell r="E42">
            <v>2016</v>
          </cell>
          <cell r="F42">
            <v>8.4143323406880341E-2</v>
          </cell>
          <cell r="G42">
            <v>8.5606700973488867E-2</v>
          </cell>
          <cell r="H42">
            <v>8.7047522065600291E-2</v>
          </cell>
          <cell r="I42">
            <v>8.8474396751753157E-2</v>
          </cell>
          <cell r="J42">
            <v>9.0013928732978657E-2</v>
          </cell>
          <cell r="K42">
            <v>9.1564426076165981E-2</v>
          </cell>
          <cell r="L42">
            <v>9.8834893572427571E-2</v>
          </cell>
          <cell r="M42">
            <v>0.10509399950075879</v>
          </cell>
          <cell r="N42">
            <v>0.10847707449575256</v>
          </cell>
        </row>
        <row r="43">
          <cell r="B43">
            <v>0.10847705602645874</v>
          </cell>
          <cell r="C43" t="str">
            <v xml:space="preserve">MPR fixed component </v>
          </cell>
          <cell r="D43">
            <v>0.10847705602645874</v>
          </cell>
          <cell r="E43">
            <v>0.10847705602645874</v>
          </cell>
          <cell r="F43">
            <v>2.0556823369407107E-2</v>
          </cell>
          <cell r="G43">
            <v>2.0739516582602573E-2</v>
          </cell>
          <cell r="H43">
            <v>2.0913502154029696E-2</v>
          </cell>
          <cell r="I43">
            <v>2.1081885792832222E-2</v>
          </cell>
          <cell r="J43">
            <v>2.1244973017557376E-2</v>
          </cell>
          <cell r="K43">
            <v>2.1404109099125889E-2</v>
          </cell>
          <cell r="L43">
            <v>2.2150282967297517E-2</v>
          </cell>
          <cell r="M43">
            <v>2.2824009404741444E-2</v>
          </cell>
          <cell r="N43">
            <v>2.1284367307127867E-2</v>
          </cell>
        </row>
        <row r="44">
          <cell r="B44">
            <v>2.1284356713294983E-2</v>
          </cell>
          <cell r="C44" t="str">
            <v xml:space="preserve">MPR variable component </v>
          </cell>
          <cell r="D44">
            <v>2.1284356713294983E-2</v>
          </cell>
          <cell r="E44">
            <v>2.1284356713294983E-2</v>
          </cell>
          <cell r="F44">
            <v>6.3586500037473237E-2</v>
          </cell>
          <cell r="G44">
            <v>6.486718439088629E-2</v>
          </cell>
          <cell r="H44">
            <v>6.6134019911570599E-2</v>
          </cell>
          <cell r="I44">
            <v>6.7392510958920931E-2</v>
          </cell>
          <cell r="J44">
            <v>6.8768955715421284E-2</v>
          </cell>
          <cell r="K44">
            <v>7.0160316977040088E-2</v>
          </cell>
          <cell r="L44">
            <v>7.6684610605130057E-2</v>
          </cell>
          <cell r="M44">
            <v>8.2269990096017348E-2</v>
          </cell>
          <cell r="N44">
            <v>8.7192707188624693E-2</v>
          </cell>
        </row>
        <row r="45">
          <cell r="B45">
            <v>8.7192654609680176E-2</v>
          </cell>
          <cell r="C45" t="str">
            <v>Capacity Factor</v>
          </cell>
          <cell r="D45">
            <v>8.7192654609680176E-2</v>
          </cell>
          <cell r="E45">
            <v>8.7192654609680176E-2</v>
          </cell>
          <cell r="F45">
            <v>0.91765488000000006</v>
          </cell>
          <cell r="G45">
            <v>0.91765488000000006</v>
          </cell>
          <cell r="H45">
            <v>0.91765488000000006</v>
          </cell>
          <cell r="I45">
            <v>0.91765488000000006</v>
          </cell>
          <cell r="J45">
            <v>0.91765488000000006</v>
          </cell>
          <cell r="K45">
            <v>0.91765488000000006</v>
          </cell>
          <cell r="L45">
            <v>0.91765488000000006</v>
          </cell>
          <cell r="M45">
            <v>0.91765488000000006</v>
          </cell>
          <cell r="N45">
            <v>0.91765488000000006</v>
          </cell>
        </row>
        <row r="46">
          <cell r="B46">
            <v>0.91765451431274414</v>
          </cell>
          <cell r="C46" t="str">
            <v>GHG Adder</v>
          </cell>
          <cell r="D46">
            <v>0.91765451431274414</v>
          </cell>
          <cell r="E46">
            <v>0.91765451431274414</v>
          </cell>
          <cell r="F46">
            <v>1.1891277578622053E-2</v>
          </cell>
          <cell r="G46">
            <v>1.2276517470347978E-2</v>
          </cell>
          <cell r="H46">
            <v>1.2663831821610497E-2</v>
          </cell>
          <cell r="I46">
            <v>1.3055080104165518E-2</v>
          </cell>
          <cell r="J46">
            <v>1.3450293975469952E-2</v>
          </cell>
          <cell r="K46">
            <v>1.3850297397398872E-2</v>
          </cell>
          <cell r="L46">
            <v>1.5925415884165454E-2</v>
          </cell>
          <cell r="M46">
            <v>1.8001402628144675E-2</v>
          </cell>
          <cell r="N46">
            <v>1.9864143148918066E-2</v>
          </cell>
        </row>
        <row r="47">
          <cell r="B47">
            <v>2017</v>
          </cell>
          <cell r="C47" t="str">
            <v>MPR All-in</v>
          </cell>
          <cell r="D47">
            <v>2017</v>
          </cell>
          <cell r="E47">
            <v>2017</v>
          </cell>
          <cell r="F47">
            <v>8.7040903081943635E-2</v>
          </cell>
          <cell r="G47">
            <v>8.8533040935833932E-2</v>
          </cell>
          <cell r="H47">
            <v>9.0012512343646253E-2</v>
          </cell>
          <cell r="I47">
            <v>9.1627242279135337E-2</v>
          </cell>
          <cell r="J47">
            <v>9.3254104310639976E-2</v>
          </cell>
          <cell r="K47">
            <v>9.487966706712106E-2</v>
          </cell>
          <cell r="L47">
            <v>0.10222504067113782</v>
          </cell>
          <cell r="M47">
            <v>0.10859261170616887</v>
          </cell>
          <cell r="N47">
            <v>0.1120568147674106</v>
          </cell>
        </row>
        <row r="48">
          <cell r="B48">
            <v>0.11205679178237915</v>
          </cell>
          <cell r="C48" t="str">
            <v xml:space="preserve">MPR fixed component </v>
          </cell>
          <cell r="D48">
            <v>0.11205679178237915</v>
          </cell>
          <cell r="E48">
            <v>0.11205679178237915</v>
          </cell>
          <cell r="F48">
            <v>2.0598581747801575E-2</v>
          </cell>
          <cell r="G48">
            <v>2.0773581598042185E-2</v>
          </cell>
          <cell r="H48">
            <v>2.0943108898207382E-2</v>
          </cell>
          <cell r="I48">
            <v>2.1107469037947659E-2</v>
          </cell>
          <cell r="J48">
            <v>2.1268148620716052E-2</v>
          </cell>
          <cell r="K48">
            <v>2.1424836327357259E-2</v>
          </cell>
          <cell r="L48">
            <v>2.2167733046380995E-2</v>
          </cell>
          <cell r="M48">
            <v>2.2841929747048077E-2</v>
          </cell>
          <cell r="N48">
            <v>2.1302952754210114E-2</v>
          </cell>
        </row>
        <row r="49">
          <cell r="B49">
            <v>2.1302938461303711E-2</v>
          </cell>
          <cell r="C49" t="str">
            <v xml:space="preserve">MPR variable component </v>
          </cell>
          <cell r="D49">
            <v>2.1302938461303711E-2</v>
          </cell>
          <cell r="E49">
            <v>2.1302938461303711E-2</v>
          </cell>
          <cell r="F49">
            <v>6.644232133414206E-2</v>
          </cell>
          <cell r="G49">
            <v>6.7759459337791747E-2</v>
          </cell>
          <cell r="H49">
            <v>6.9069403445438868E-2</v>
          </cell>
          <cell r="I49">
            <v>7.0519773241187675E-2</v>
          </cell>
          <cell r="J49">
            <v>7.1985955689923928E-2</v>
          </cell>
          <cell r="K49">
            <v>7.3454830739763805E-2</v>
          </cell>
          <cell r="L49">
            <v>8.0057307624756824E-2</v>
          </cell>
          <cell r="M49">
            <v>8.5750681959120792E-2</v>
          </cell>
          <cell r="N49">
            <v>9.0753862013200487E-2</v>
          </cell>
        </row>
        <row r="50">
          <cell r="B50">
            <v>9.0753853321075439E-2</v>
          </cell>
          <cell r="C50" t="str">
            <v>Capacity Factor</v>
          </cell>
          <cell r="D50">
            <v>9.0753853321075439E-2</v>
          </cell>
          <cell r="E50">
            <v>9.0753853321075439E-2</v>
          </cell>
          <cell r="F50">
            <v>0.91765488000000006</v>
          </cell>
          <cell r="G50">
            <v>0.91765488000000006</v>
          </cell>
          <cell r="H50">
            <v>0.91765488000000006</v>
          </cell>
          <cell r="I50">
            <v>0.91765488000000006</v>
          </cell>
          <cell r="J50">
            <v>0.91765488000000006</v>
          </cell>
          <cell r="K50">
            <v>0.91765488000000006</v>
          </cell>
          <cell r="L50">
            <v>0.91765488000000006</v>
          </cell>
          <cell r="M50">
            <v>0.91765488000000006</v>
          </cell>
          <cell r="N50">
            <v>0.91765488000000006</v>
          </cell>
        </row>
        <row r="51">
          <cell r="B51">
            <v>0.91765451431274414</v>
          </cell>
          <cell r="C51" t="str">
            <v>GHG Adder</v>
          </cell>
          <cell r="D51">
            <v>0.91765451431274414</v>
          </cell>
          <cell r="E51">
            <v>0.91765451431274414</v>
          </cell>
          <cell r="F51">
            <v>1.2729139291056141E-2</v>
          </cell>
          <cell r="G51">
            <v>1.3136094018640871E-2</v>
          </cell>
          <cell r="H51">
            <v>1.3547279765500001E-2</v>
          </cell>
          <cell r="I51">
            <v>1.3962794415727847E-2</v>
          </cell>
          <cell r="J51">
            <v>1.4383631797135333E-2</v>
          </cell>
          <cell r="K51">
            <v>1.480942358934274E-2</v>
          </cell>
          <cell r="L51">
            <v>1.7019906904180249E-2</v>
          </cell>
          <cell r="M51">
            <v>1.917605193092841E-2</v>
          </cell>
          <cell r="N51">
            <v>2.1082979516923457E-2</v>
          </cell>
        </row>
        <row r="52">
          <cell r="B52">
            <v>2018</v>
          </cell>
          <cell r="C52" t="str">
            <v>MPR All-in</v>
          </cell>
          <cell r="D52">
            <v>2018</v>
          </cell>
          <cell r="E52">
            <v>2018</v>
          </cell>
          <cell r="F52">
            <v>8.9997464605931804E-2</v>
          </cell>
          <cell r="G52">
            <v>9.1533039189078652E-2</v>
          </cell>
          <cell r="H52">
            <v>9.3232519581298856E-2</v>
          </cell>
          <cell r="I52">
            <v>9.4943632342475576E-2</v>
          </cell>
          <cell r="J52">
            <v>9.6651619392470856E-2</v>
          </cell>
          <cell r="K52">
            <v>9.8313189319452154E-2</v>
          </cell>
          <cell r="L52">
            <v>0.10569889149293052</v>
          </cell>
          <cell r="M52">
            <v>0.11218109917879864</v>
          </cell>
          <cell r="N52">
            <v>0.1157231891127903</v>
          </cell>
        </row>
        <row r="53">
          <cell r="B53">
            <v>0.1157231330871582</v>
          </cell>
          <cell r="C53" t="str">
            <v xml:space="preserve">MPR fixed component </v>
          </cell>
          <cell r="D53">
            <v>0.1157231330871582</v>
          </cell>
          <cell r="E53">
            <v>0.1157231330871582</v>
          </cell>
          <cell r="F53">
            <v>2.0632357320921307E-2</v>
          </cell>
          <cell r="G53">
            <v>2.0802823333042144E-2</v>
          </cell>
          <cell r="H53">
            <v>2.096832357071237E-2</v>
          </cell>
          <cell r="I53">
            <v>2.1130497315133428E-2</v>
          </cell>
          <cell r="J53">
            <v>2.1288886675790659E-2</v>
          </cell>
          <cell r="K53">
            <v>2.1445439720304181E-2</v>
          </cell>
          <cell r="L53">
            <v>2.2186669829996439E-2</v>
          </cell>
          <cell r="M53">
            <v>2.2861576608326505E-2</v>
          </cell>
          <cell r="N53">
            <v>2.1322772626978907E-2</v>
          </cell>
        </row>
        <row r="54">
          <cell r="B54">
            <v>2.1322771906852722E-2</v>
          </cell>
          <cell r="C54" t="str">
            <v xml:space="preserve">MPR variable component </v>
          </cell>
          <cell r="D54">
            <v>2.1322771906852722E-2</v>
          </cell>
          <cell r="E54">
            <v>2.1322771906852722E-2</v>
          </cell>
          <cell r="F54">
            <v>6.9365107285010497E-2</v>
          </cell>
          <cell r="G54">
            <v>7.0730215856036505E-2</v>
          </cell>
          <cell r="H54">
            <v>7.2264196010586479E-2</v>
          </cell>
          <cell r="I54">
            <v>7.3813135027342144E-2</v>
          </cell>
          <cell r="J54">
            <v>7.5362732716680203E-2</v>
          </cell>
          <cell r="K54">
            <v>7.6867749599147966E-2</v>
          </cell>
          <cell r="L54">
            <v>8.351222166293408E-2</v>
          </cell>
          <cell r="M54">
            <v>8.9319522570472126E-2</v>
          </cell>
          <cell r="N54">
            <v>9.4400416485811392E-2</v>
          </cell>
        </row>
        <row r="55">
          <cell r="B55">
            <v>9.4400405883789063E-2</v>
          </cell>
          <cell r="C55" t="str">
            <v>Capacity Factor</v>
          </cell>
          <cell r="D55">
            <v>9.4400405883789063E-2</v>
          </cell>
          <cell r="E55">
            <v>9.4400405883789063E-2</v>
          </cell>
          <cell r="F55">
            <v>0.91765488000000006</v>
          </cell>
          <cell r="G55">
            <v>0.91765488000000006</v>
          </cell>
          <cell r="H55">
            <v>0.91765488000000006</v>
          </cell>
          <cell r="I55">
            <v>0.91765488000000006</v>
          </cell>
          <cell r="J55">
            <v>0.91765488000000006</v>
          </cell>
          <cell r="K55">
            <v>0.91765488000000006</v>
          </cell>
          <cell r="L55">
            <v>0.91765488000000006</v>
          </cell>
          <cell r="M55">
            <v>0.91765488000000006</v>
          </cell>
          <cell r="N55">
            <v>0.91765488000000006</v>
          </cell>
        </row>
        <row r="56">
          <cell r="B56">
            <v>0.91765451431274414</v>
          </cell>
          <cell r="C56" t="str">
            <v>GHG Adder</v>
          </cell>
          <cell r="D56">
            <v>0.91765451431274414</v>
          </cell>
          <cell r="E56">
            <v>0.91765451431274414</v>
          </cell>
          <cell r="F56">
            <v>1.3617075397225563E-2</v>
          </cell>
          <cell r="G56">
            <v>1.4049043830708336E-2</v>
          </cell>
          <cell r="H56">
            <v>1.4485705860081988E-2</v>
          </cell>
          <cell r="I56">
            <v>1.4928273614358107E-2</v>
          </cell>
          <cell r="J56">
            <v>1.5376315002614951E-2</v>
          </cell>
          <cell r="K56">
            <v>1.5831428541128786E-2</v>
          </cell>
          <cell r="L56">
            <v>1.8176926570439553E-2</v>
          </cell>
          <cell r="M56">
            <v>2.0404893251981828E-2</v>
          </cell>
          <cell r="N56">
            <v>2.2351415880529996E-2</v>
          </cell>
        </row>
        <row r="57">
          <cell r="B57">
            <v>2019</v>
          </cell>
          <cell r="C57" t="str">
            <v>MPR All-in</v>
          </cell>
          <cell r="D57">
            <v>2019</v>
          </cell>
          <cell r="E57">
            <v>2019</v>
          </cell>
          <cell r="F57">
            <v>9.3038399958650597E-2</v>
          </cell>
          <cell r="G57">
            <v>9.4835876047168338E-2</v>
          </cell>
          <cell r="H57">
            <v>9.6641087564385761E-2</v>
          </cell>
          <cell r="I57">
            <v>9.8438880588996344E-2</v>
          </cell>
          <cell r="J57">
            <v>0.10018096096971618</v>
          </cell>
          <cell r="K57">
            <v>0.1018551597258258</v>
          </cell>
          <cell r="L57">
            <v>0.1092754157040693</v>
          </cell>
          <cell r="M57">
            <v>0.1158665009888617</v>
          </cell>
          <cell r="N57">
            <v>0.11945632211150024</v>
          </cell>
        </row>
        <row r="58">
          <cell r="B58">
            <v>0.11945629119873047</v>
          </cell>
          <cell r="C58" t="str">
            <v xml:space="preserve">MPR fixed component </v>
          </cell>
          <cell r="D58">
            <v>0.11945629119873047</v>
          </cell>
          <cell r="E58">
            <v>0.11945629119873047</v>
          </cell>
          <cell r="F58">
            <v>2.0660539633495262E-2</v>
          </cell>
          <cell r="G58">
            <v>2.0827038604752331E-2</v>
          </cell>
          <cell r="H58">
            <v>2.0990683929165612E-2</v>
          </cell>
          <cell r="I58">
            <v>2.1150792594624421E-2</v>
          </cell>
          <cell r="J58">
            <v>2.1309508812678294E-2</v>
          </cell>
          <cell r="K58">
            <v>2.1465778983907214E-2</v>
          </cell>
          <cell r="L58">
            <v>2.2207558141152012E-2</v>
          </cell>
          <cell r="M58">
            <v>2.2882830253665904E-2</v>
          </cell>
          <cell r="N58">
            <v>2.1344391017380646E-2</v>
          </cell>
        </row>
        <row r="59">
          <cell r="B59">
            <v>2.1344378590583801E-2</v>
          </cell>
          <cell r="C59" t="str">
            <v xml:space="preserve">MPR variable component </v>
          </cell>
          <cell r="D59">
            <v>2.1344378590583801E-2</v>
          </cell>
          <cell r="E59">
            <v>2.1344378590583801E-2</v>
          </cell>
          <cell r="F59">
            <v>7.2377860325155335E-2</v>
          </cell>
          <cell r="G59">
            <v>7.4008837442416001E-2</v>
          </cell>
          <cell r="H59">
            <v>7.5650403635220145E-2</v>
          </cell>
          <cell r="I59">
            <v>7.7288087994371923E-2</v>
          </cell>
          <cell r="J59">
            <v>7.8871452157037891E-2</v>
          </cell>
          <cell r="K59">
            <v>8.0389380741918592E-2</v>
          </cell>
          <cell r="L59">
            <v>8.7067857562917295E-2</v>
          </cell>
          <cell r="M59">
            <v>9.2983670735195798E-2</v>
          </cell>
          <cell r="N59">
            <v>9.81119310941196E-2</v>
          </cell>
        </row>
        <row r="60">
          <cell r="B60">
            <v>9.8111927509307861E-2</v>
          </cell>
          <cell r="C60" t="str">
            <v>Capacity Factor</v>
          </cell>
          <cell r="D60">
            <v>9.8111927509307861E-2</v>
          </cell>
          <cell r="E60">
            <v>9.8111927509307861E-2</v>
          </cell>
          <cell r="F60">
            <v>0.91765488000000006</v>
          </cell>
          <cell r="G60">
            <v>0.91765488000000006</v>
          </cell>
          <cell r="H60">
            <v>0.91765488000000006</v>
          </cell>
          <cell r="I60">
            <v>0.91765488000000006</v>
          </cell>
          <cell r="J60">
            <v>0.91765488000000006</v>
          </cell>
          <cell r="K60">
            <v>0.91765488000000006</v>
          </cell>
          <cell r="L60">
            <v>0.91765488000000006</v>
          </cell>
          <cell r="M60">
            <v>0.91765488000000006</v>
          </cell>
          <cell r="N60">
            <v>0.91765488000000006</v>
          </cell>
        </row>
        <row r="61">
          <cell r="B61">
            <v>0.91765451431274414</v>
          </cell>
          <cell r="C61" t="str">
            <v>GHG Adder</v>
          </cell>
          <cell r="D61">
            <v>0.91765451431274414</v>
          </cell>
          <cell r="E61">
            <v>0.91765451431274414</v>
          </cell>
          <cell r="F61">
            <v>1.4559679341051868E-2</v>
          </cell>
          <cell r="G61">
            <v>1.5018427702152127E-2</v>
          </cell>
          <cell r="H61">
            <v>1.5483712411907864E-2</v>
          </cell>
          <cell r="I61">
            <v>1.5955009435719265E-2</v>
          </cell>
          <cell r="J61">
            <v>1.6434186347459998E-2</v>
          </cell>
          <cell r="K61">
            <v>1.6920331518809333E-2</v>
          </cell>
          <cell r="L61">
            <v>1.939572262690397E-2</v>
          </cell>
          <cell r="M61">
            <v>2.1687274629756455E-2</v>
          </cell>
          <cell r="N61">
            <v>2.3644142583041067E-2</v>
          </cell>
        </row>
        <row r="62">
          <cell r="B62">
            <v>2020</v>
          </cell>
          <cell r="C62" t="str">
            <v>MPR All-in</v>
          </cell>
          <cell r="D62">
            <v>2020</v>
          </cell>
          <cell r="E62">
            <v>2020</v>
          </cell>
          <cell r="F62">
            <v>9.6444712878458322E-2</v>
          </cell>
          <cell r="G62">
            <v>9.8356682664659523E-2</v>
          </cell>
          <cell r="H62">
            <v>0.10025265380406873</v>
          </cell>
          <cell r="I62">
            <v>0.10207961908685416</v>
          </cell>
          <cell r="J62">
            <v>0.10382756180814595</v>
          </cell>
          <cell r="K62">
            <v>0.10549826248777719</v>
          </cell>
          <cell r="L62">
            <v>0.11296172161928697</v>
          </cell>
          <cell r="M62">
            <v>0.11965112157540513</v>
          </cell>
          <cell r="N62">
            <v>0.12325631512082728</v>
          </cell>
        </row>
        <row r="63">
          <cell r="B63">
            <v>0.12325626611709595</v>
          </cell>
          <cell r="C63" t="str">
            <v xml:space="preserve">MPR fixed component </v>
          </cell>
          <cell r="D63">
            <v>0.12325626611709595</v>
          </cell>
          <cell r="E63">
            <v>0.12325626611709595</v>
          </cell>
          <cell r="F63">
            <v>2.0682576809672032E-2</v>
          </cell>
          <cell r="G63">
            <v>2.0847752929483002E-2</v>
          </cell>
          <cell r="H63">
            <v>2.1009670577313434E-2</v>
          </cell>
          <cell r="I63">
            <v>2.1170711224799788E-2</v>
          </cell>
          <cell r="J63">
            <v>2.1329538101028011E-2</v>
          </cell>
          <cell r="K63">
            <v>2.1486433044559057E-2</v>
          </cell>
          <cell r="L63">
            <v>2.22305155064965E-2</v>
          </cell>
          <cell r="M63">
            <v>2.2905210836161701E-2</v>
          </cell>
          <cell r="N63">
            <v>2.136720035012216E-2</v>
          </cell>
        </row>
        <row r="64">
          <cell r="B64">
            <v>2.1367192268371582E-2</v>
          </cell>
          <cell r="C64" t="str">
            <v xml:space="preserve">MPR variable component </v>
          </cell>
          <cell r="D64">
            <v>2.1367192268371582E-2</v>
          </cell>
          <cell r="E64">
            <v>2.1367192268371582E-2</v>
          </cell>
          <cell r="F64">
            <v>7.576213606878629E-2</v>
          </cell>
          <cell r="G64">
            <v>7.7508929735176521E-2</v>
          </cell>
          <cell r="H64">
            <v>7.9242983226755298E-2</v>
          </cell>
          <cell r="I64">
            <v>8.0908907862054374E-2</v>
          </cell>
          <cell r="J64">
            <v>8.2498023707117937E-2</v>
          </cell>
          <cell r="K64">
            <v>8.4011829443218125E-2</v>
          </cell>
          <cell r="L64">
            <v>9.0731206112790466E-2</v>
          </cell>
          <cell r="M64">
            <v>9.6745910739243421E-2</v>
          </cell>
          <cell r="N64">
            <v>0.10188911477070513</v>
          </cell>
        </row>
        <row r="65">
          <cell r="B65">
            <v>0.10188907384872437</v>
          </cell>
          <cell r="C65" t="str">
            <v>Capacity Factor</v>
          </cell>
          <cell r="D65">
            <v>0.10188907384872437</v>
          </cell>
          <cell r="E65">
            <v>0.10188907384872437</v>
          </cell>
          <cell r="F65">
            <v>0.91765488000000006</v>
          </cell>
          <cell r="G65">
            <v>0.91765488000000006</v>
          </cell>
          <cell r="H65">
            <v>0.91765488000000006</v>
          </cell>
          <cell r="I65">
            <v>0.91765488000000006</v>
          </cell>
          <cell r="J65">
            <v>0.91765488000000006</v>
          </cell>
          <cell r="K65">
            <v>0.91765488000000006</v>
          </cell>
          <cell r="L65">
            <v>0.91765488000000006</v>
          </cell>
          <cell r="M65">
            <v>0.91765488000000006</v>
          </cell>
          <cell r="N65">
            <v>0.91765488000000006</v>
          </cell>
        </row>
        <row r="66">
          <cell r="B66">
            <v>0.91765451431274414</v>
          </cell>
          <cell r="C66" t="str">
            <v>GHG Adder</v>
          </cell>
          <cell r="D66">
            <v>0.91765451431274414</v>
          </cell>
          <cell r="E66">
            <v>0.91765451431274414</v>
          </cell>
          <cell r="F66">
            <v>1.5560041349660079E-2</v>
          </cell>
          <cell r="G66">
            <v>1.6049201690047105E-2</v>
          </cell>
          <cell r="H66">
            <v>1.6544894768625897E-2</v>
          </cell>
          <cell r="I66">
            <v>1.70493401449614E-2</v>
          </cell>
          <cell r="J66">
            <v>1.7561433810130811E-2</v>
          </cell>
          <cell r="K66">
            <v>1.8081479997263526E-2</v>
          </cell>
          <cell r="L66">
            <v>2.0675151179883392E-2</v>
          </cell>
          <cell r="M66">
            <v>2.3022204680119156E-2</v>
          </cell>
          <cell r="N66">
            <v>2.4958383184541116E-2</v>
          </cell>
        </row>
        <row r="67">
          <cell r="B67">
            <v>2021</v>
          </cell>
          <cell r="C67" t="str">
            <v>MPR All-in</v>
          </cell>
          <cell r="D67">
            <v>2021</v>
          </cell>
          <cell r="E67">
            <v>2021</v>
          </cell>
          <cell r="F67">
            <v>0.1001078334982764</v>
          </cell>
          <cell r="G67">
            <v>0.1021107199274188</v>
          </cell>
          <cell r="H67">
            <v>0.10402553430792913</v>
          </cell>
          <cell r="I67">
            <v>0.10584706458646002</v>
          </cell>
          <cell r="J67">
            <v>0.10758138503849995</v>
          </cell>
          <cell r="K67">
            <v>0.10916274471735195</v>
          </cell>
          <cell r="L67">
            <v>0.11675294651046414</v>
          </cell>
          <cell r="M67">
            <v>0.12353661856287611</v>
          </cell>
          <cell r="N67">
            <v>0.12712256526910068</v>
          </cell>
        </row>
        <row r="68">
          <cell r="B68">
            <v>0.12712252140045166</v>
          </cell>
          <cell r="C68" t="str">
            <v xml:space="preserve">MPR fixed component </v>
          </cell>
          <cell r="D68">
            <v>0.12712252140045166</v>
          </cell>
          <cell r="E68">
            <v>0.12712252140045166</v>
          </cell>
          <cell r="F68">
            <v>2.0700799020185314E-2</v>
          </cell>
          <cell r="G68">
            <v>2.0864796658299052E-2</v>
          </cell>
          <cell r="H68">
            <v>2.1028480126719609E-2</v>
          </cell>
          <cell r="I68">
            <v>2.1190143718257958E-2</v>
          </cell>
          <cell r="J68">
            <v>2.1350069095117271E-2</v>
          </cell>
          <cell r="K68">
            <v>2.1506261059614326E-2</v>
          </cell>
          <cell r="L68">
            <v>2.2256047181250679E-2</v>
          </cell>
          <cell r="M68">
            <v>2.2928633327101964E-2</v>
          </cell>
          <cell r="N68">
            <v>2.1390981339329044E-2</v>
          </cell>
        </row>
        <row r="69">
          <cell r="B69">
            <v>2.1390974521636963E-2</v>
          </cell>
          <cell r="C69" t="str">
            <v xml:space="preserve">MPR variable component </v>
          </cell>
          <cell r="D69">
            <v>2.1390974521636963E-2</v>
          </cell>
          <cell r="E69">
            <v>2.1390974521636963E-2</v>
          </cell>
          <cell r="F69">
            <v>7.9407034478091082E-2</v>
          </cell>
          <cell r="G69">
            <v>8.1245923269119752E-2</v>
          </cell>
          <cell r="H69">
            <v>8.299705418120952E-2</v>
          </cell>
          <cell r="I69">
            <v>8.4656920868202062E-2</v>
          </cell>
          <cell r="J69">
            <v>8.623131594338268E-2</v>
          </cell>
          <cell r="K69">
            <v>8.7656483657737622E-2</v>
          </cell>
          <cell r="L69">
            <v>9.4496899329213457E-2</v>
          </cell>
          <cell r="M69">
            <v>0.10060798523577415</v>
          </cell>
          <cell r="N69">
            <v>0.10573158392977162</v>
          </cell>
        </row>
        <row r="70">
          <cell r="B70">
            <v>0.1057315468788147</v>
          </cell>
          <cell r="C70" t="str">
            <v>Capacity Factor</v>
          </cell>
          <cell r="D70">
            <v>0.1057315468788147</v>
          </cell>
          <cell r="E70">
            <v>0.1057315468788147</v>
          </cell>
          <cell r="F70">
            <v>0.91765488000000006</v>
          </cell>
          <cell r="G70">
            <v>0.91765488000000006</v>
          </cell>
          <cell r="H70">
            <v>0.91765488000000006</v>
          </cell>
          <cell r="I70">
            <v>0.91765488000000006</v>
          </cell>
          <cell r="J70">
            <v>0.91765488000000006</v>
          </cell>
          <cell r="K70">
            <v>0.91765488000000006</v>
          </cell>
          <cell r="L70">
            <v>0.91765488000000006</v>
          </cell>
          <cell r="M70">
            <v>0.91765488000000006</v>
          </cell>
          <cell r="N70">
            <v>0.91765488000000006</v>
          </cell>
        </row>
        <row r="71">
          <cell r="B71">
            <v>0.91765451431274414</v>
          </cell>
          <cell r="C71" t="str">
            <v>GHG Adder</v>
          </cell>
          <cell r="D71">
            <v>0.91765451431274414</v>
          </cell>
          <cell r="E71">
            <v>0.91765451431274414</v>
          </cell>
          <cell r="F71">
            <v>1.6623573383192158E-2</v>
          </cell>
          <cell r="G71">
            <v>1.7145064030065632E-2</v>
          </cell>
          <cell r="H71">
            <v>1.7676200555992064E-2</v>
          </cell>
          <cell r="I71">
            <v>1.8215637220261358E-2</v>
          </cell>
          <cell r="J71">
            <v>1.8763755403102357E-2</v>
          </cell>
          <cell r="K71">
            <v>1.9318480539005038E-2</v>
          </cell>
          <cell r="L71">
            <v>2.2013627841368448E-2</v>
          </cell>
          <cell r="M71">
            <v>2.4408310253495984E-2</v>
          </cell>
          <cell r="N71">
            <v>2.6290870541887015E-2</v>
          </cell>
        </row>
        <row r="72">
          <cell r="B72">
            <v>2022</v>
          </cell>
          <cell r="C72" t="str">
            <v>MPR All-in</v>
          </cell>
          <cell r="D72">
            <v>2022</v>
          </cell>
          <cell r="E72">
            <v>2022</v>
          </cell>
          <cell r="F72">
            <v>0.104038864903057</v>
          </cell>
          <cell r="G72">
            <v>0.10604070288117322</v>
          </cell>
          <cell r="H72">
            <v>0.10793166354238017</v>
          </cell>
          <cell r="I72">
            <v>0.10972439090729302</v>
          </cell>
          <cell r="J72">
            <v>0.11134565549493168</v>
          </cell>
          <cell r="K72">
            <v>0.11298951065883836</v>
          </cell>
          <cell r="L72">
            <v>0.12066893938283413</v>
          </cell>
          <cell r="M72">
            <v>0.12752252753378035</v>
          </cell>
          <cell r="N72">
            <v>0.13105268431759409</v>
          </cell>
        </row>
        <row r="73">
          <cell r="B73">
            <v>0.13105261325836182</v>
          </cell>
          <cell r="C73" t="str">
            <v xml:space="preserve">MPR fixed component </v>
          </cell>
          <cell r="D73">
            <v>0.13105261325836182</v>
          </cell>
          <cell r="E73">
            <v>0.13105261325836182</v>
          </cell>
          <cell r="F73">
            <v>2.0716307757063766E-2</v>
          </cell>
          <cell r="G73">
            <v>2.0883299282314017E-2</v>
          </cell>
          <cell r="H73">
            <v>2.1048310639899325E-2</v>
          </cell>
          <cell r="I73">
            <v>2.1211684235688963E-2</v>
          </cell>
          <cell r="J73">
            <v>2.1371147052903453E-2</v>
          </cell>
          <cell r="K73">
            <v>2.1528530647081039E-2</v>
          </cell>
          <cell r="L73">
            <v>2.2284104169877913E-2</v>
          </cell>
          <cell r="M73">
            <v>2.2954436864868175E-2</v>
          </cell>
          <cell r="N73">
            <v>2.1417124704509911E-2</v>
          </cell>
        </row>
        <row r="74">
          <cell r="B74">
            <v>2.1417111158370972E-2</v>
          </cell>
          <cell r="C74" t="str">
            <v xml:space="preserve">MPR variable component </v>
          </cell>
          <cell r="D74">
            <v>2.1417111158370972E-2</v>
          </cell>
          <cell r="E74">
            <v>2.1417111158370972E-2</v>
          </cell>
          <cell r="F74">
            <v>8.3322557145993237E-2</v>
          </cell>
          <cell r="G74">
            <v>8.5157403598859205E-2</v>
          </cell>
          <cell r="H74">
            <v>8.6883352902480837E-2</v>
          </cell>
          <cell r="I74">
            <v>8.8512706671604061E-2</v>
          </cell>
          <cell r="J74">
            <v>8.9974508442028228E-2</v>
          </cell>
          <cell r="K74">
            <v>9.1460980011757315E-2</v>
          </cell>
          <cell r="L74">
            <v>9.8384835212956212E-2</v>
          </cell>
          <cell r="M74">
            <v>0.10456809066891216</v>
          </cell>
          <cell r="N74">
            <v>0.10963555961308419</v>
          </cell>
        </row>
        <row r="75">
          <cell r="B75">
            <v>0.10963553190231323</v>
          </cell>
          <cell r="C75" t="str">
            <v>Capacity Factor</v>
          </cell>
          <cell r="D75">
            <v>0.10963553190231323</v>
          </cell>
          <cell r="E75">
            <v>0.10963553190231323</v>
          </cell>
          <cell r="F75">
            <v>0.91765488000000006</v>
          </cell>
          <cell r="G75">
            <v>0.91765488000000006</v>
          </cell>
          <cell r="H75">
            <v>0.91765488000000006</v>
          </cell>
          <cell r="I75">
            <v>0.91765488000000006</v>
          </cell>
          <cell r="J75">
            <v>0.91765488000000006</v>
          </cell>
          <cell r="K75">
            <v>0.91765488000000006</v>
          </cell>
          <cell r="L75">
            <v>0.91765488000000006</v>
          </cell>
          <cell r="M75">
            <v>0.91765488000000006</v>
          </cell>
          <cell r="N75">
            <v>0.91765488000000006</v>
          </cell>
        </row>
        <row r="76">
          <cell r="B76">
            <v>0.91765451431274414</v>
          </cell>
          <cell r="C76" t="str">
            <v>GHG Adder</v>
          </cell>
          <cell r="D76">
            <v>0.91765451431274414</v>
          </cell>
          <cell r="E76">
            <v>0.91765451431274414</v>
          </cell>
          <cell r="F76">
            <v>1.7754076794648854E-2</v>
          </cell>
          <cell r="G76">
            <v>1.8313743561445158E-2</v>
          </cell>
          <cell r="H76">
            <v>1.8882206803823721E-2</v>
          </cell>
          <cell r="I76">
            <v>1.9460011256672655E-2</v>
          </cell>
          <cell r="J76">
            <v>2.0044808164531122E-2</v>
          </cell>
          <cell r="K76">
            <v>2.0628664616944441E-2</v>
          </cell>
          <cell r="L76">
            <v>2.3409075258808677E-2</v>
          </cell>
          <cell r="M76">
            <v>2.5843790960239497E-2</v>
          </cell>
          <cell r="N76">
            <v>2.7637794521964864E-2</v>
          </cell>
        </row>
        <row r="77">
          <cell r="B77">
            <v>2023</v>
          </cell>
          <cell r="C77" t="str">
            <v>MPR All-in</v>
          </cell>
          <cell r="D77">
            <v>2023</v>
          </cell>
          <cell r="E77">
            <v>2023</v>
          </cell>
          <cell r="F77">
            <v>0.10816529456552068</v>
          </cell>
          <cell r="G77">
            <v>0.11011078696460307</v>
          </cell>
          <cell r="H77">
            <v>0.11194861818057766</v>
          </cell>
          <cell r="I77">
            <v>0.11359545920763139</v>
          </cell>
          <cell r="J77">
            <v>0.11528015738358699</v>
          </cell>
          <cell r="K77">
            <v>0.11691304594395333</v>
          </cell>
          <cell r="L77">
            <v>0.12468730564763442</v>
          </cell>
          <cell r="M77">
            <v>0.13160336650250784</v>
          </cell>
          <cell r="N77">
            <v>0.13503910190471943</v>
          </cell>
        </row>
        <row r="78">
          <cell r="B78">
            <v>0.13503909111022949</v>
          </cell>
          <cell r="C78" t="str">
            <v xml:space="preserve">MPR fixed component </v>
          </cell>
          <cell r="D78">
            <v>0.13503909111022949</v>
          </cell>
          <cell r="E78">
            <v>0.13503909111022949</v>
          </cell>
          <cell r="F78">
            <v>2.073572017930439E-2</v>
          </cell>
          <cell r="G78">
            <v>2.0904024443711939E-2</v>
          </cell>
          <cell r="H78">
            <v>2.1070808908892909E-2</v>
          </cell>
          <cell r="I78">
            <v>2.1233449799116445E-2</v>
          </cell>
          <cell r="J78">
            <v>2.1394118783673928E-2</v>
          </cell>
          <cell r="K78">
            <v>2.1552946225511259E-2</v>
          </cell>
          <cell r="L78">
            <v>2.2312816488881591E-2</v>
          </cell>
          <cell r="M78">
            <v>2.2979588851658721E-2</v>
          </cell>
          <cell r="N78">
            <v>2.1442591099964704E-2</v>
          </cell>
        </row>
        <row r="79">
          <cell r="B79">
            <v>2.1442577242851257E-2</v>
          </cell>
          <cell r="C79" t="str">
            <v xml:space="preserve">MPR variable component </v>
          </cell>
          <cell r="D79">
            <v>2.1442577242851257E-2</v>
          </cell>
          <cell r="E79">
            <v>2.1442577242851257E-2</v>
          </cell>
          <cell r="F79">
            <v>8.7429574386216291E-2</v>
          </cell>
          <cell r="G79">
            <v>8.9206762520891131E-2</v>
          </cell>
          <cell r="H79">
            <v>9.0877809271684748E-2</v>
          </cell>
          <cell r="I79">
            <v>9.2362009408514953E-2</v>
          </cell>
          <cell r="J79">
            <v>9.3886038599913069E-2</v>
          </cell>
          <cell r="K79">
            <v>9.5360099718442073E-2</v>
          </cell>
          <cell r="L79">
            <v>0.10237448915875283</v>
          </cell>
          <cell r="M79">
            <v>0.10862377765084912</v>
          </cell>
          <cell r="N79">
            <v>0.11359651080475473</v>
          </cell>
        </row>
        <row r="80">
          <cell r="B80">
            <v>0.11359649896621704</v>
          </cell>
          <cell r="C80" t="str">
            <v>Capacity Factor</v>
          </cell>
          <cell r="D80">
            <v>0.11359649896621704</v>
          </cell>
          <cell r="E80">
            <v>0.11359649896621704</v>
          </cell>
          <cell r="F80">
            <v>0.91765488000000006</v>
          </cell>
          <cell r="G80">
            <v>0.91765488000000006</v>
          </cell>
          <cell r="H80">
            <v>0.91765488000000006</v>
          </cell>
          <cell r="I80">
            <v>0.91765488000000006</v>
          </cell>
          <cell r="J80">
            <v>0.91765488000000006</v>
          </cell>
          <cell r="K80">
            <v>0.91765488000000006</v>
          </cell>
          <cell r="L80">
            <v>0.91765488000000006</v>
          </cell>
          <cell r="M80">
            <v>0.91765488000000006</v>
          </cell>
          <cell r="N80">
            <v>0.91765488000000006</v>
          </cell>
        </row>
        <row r="81">
          <cell r="B81">
            <v>0.91765451431274414</v>
          </cell>
          <cell r="C81" t="str">
            <v>GHG Adder</v>
          </cell>
          <cell r="D81">
            <v>0.91765451431274414</v>
          </cell>
          <cell r="E81">
            <v>0.91765451431274414</v>
          </cell>
          <cell r="F81">
            <v>1.8965666617689197E-2</v>
          </cell>
          <cell r="G81">
            <v>1.9564651410547137E-2</v>
          </cell>
          <cell r="H81">
            <v>2.0173598833443624E-2</v>
          </cell>
          <cell r="I81">
            <v>2.078983764367192E-2</v>
          </cell>
          <cell r="J81">
            <v>2.1404345469914092E-2</v>
          </cell>
          <cell r="K81">
            <v>2.2011802984474613E-2</v>
          </cell>
          <cell r="L81">
            <v>2.4861314971949402E-2</v>
          </cell>
          <cell r="M81">
            <v>2.7328492133297674E-2</v>
          </cell>
          <cell r="N81">
            <v>2.8996687842494658E-2</v>
          </cell>
        </row>
      </sheetData>
      <sheetData sheetId="2">
        <row r="5">
          <cell r="E5">
            <v>500000</v>
          </cell>
        </row>
        <row r="12">
          <cell r="E12">
            <v>0.91765488000000006</v>
          </cell>
        </row>
        <row r="31">
          <cell r="E31">
            <v>7.5666892750000006E-2</v>
          </cell>
        </row>
        <row r="42">
          <cell r="E42">
            <v>6</v>
          </cell>
        </row>
        <row r="43">
          <cell r="E43">
            <v>0.01</v>
          </cell>
        </row>
        <row r="44">
          <cell r="E44">
            <v>5.0000000000000001E-3</v>
          </cell>
        </row>
        <row r="47">
          <cell r="E47">
            <v>2012</v>
          </cell>
        </row>
        <row r="48">
          <cell r="E48">
            <v>2012</v>
          </cell>
        </row>
      </sheetData>
      <sheetData sheetId="3"/>
      <sheetData sheetId="4"/>
      <sheetData sheetId="5"/>
      <sheetData sheetId="6">
        <row r="13">
          <cell r="I13">
            <v>6878.905117888623</v>
          </cell>
        </row>
      </sheetData>
      <sheetData sheetId="7">
        <row r="9">
          <cell r="D9">
            <v>7.5666892750000006E-2</v>
          </cell>
        </row>
      </sheetData>
      <sheetData sheetId="8">
        <row r="7">
          <cell r="C7">
            <v>5.308529945553539E-2</v>
          </cell>
        </row>
        <row r="33">
          <cell r="G33">
            <v>2006</v>
          </cell>
          <cell r="H33">
            <v>2007</v>
          </cell>
          <cell r="I33">
            <v>2008</v>
          </cell>
          <cell r="J33">
            <v>2009</v>
          </cell>
          <cell r="K33">
            <v>2010</v>
          </cell>
          <cell r="L33">
            <v>2011</v>
          </cell>
          <cell r="M33">
            <v>2012</v>
          </cell>
          <cell r="N33">
            <v>2013</v>
          </cell>
          <cell r="O33">
            <v>2014</v>
          </cell>
          <cell r="P33">
            <v>2015</v>
          </cell>
          <cell r="Q33">
            <v>2016</v>
          </cell>
          <cell r="R33">
            <v>2017</v>
          </cell>
          <cell r="S33">
            <v>2018</v>
          </cell>
          <cell r="T33">
            <v>2019</v>
          </cell>
          <cell r="U33">
            <v>2020</v>
          </cell>
          <cell r="V33">
            <v>2021</v>
          </cell>
          <cell r="W33">
            <v>2022</v>
          </cell>
          <cell r="X33">
            <v>2023</v>
          </cell>
          <cell r="Y33">
            <v>2024</v>
          </cell>
          <cell r="Z33">
            <v>2025</v>
          </cell>
          <cell r="AA33">
            <v>2026</v>
          </cell>
          <cell r="AB33">
            <v>2027</v>
          </cell>
          <cell r="AC33">
            <v>2028</v>
          </cell>
          <cell r="AD33">
            <v>2029</v>
          </cell>
          <cell r="AE33">
            <v>2030</v>
          </cell>
          <cell r="AF33">
            <v>2031</v>
          </cell>
          <cell r="AG33">
            <v>2032</v>
          </cell>
          <cell r="AH33">
            <v>2033</v>
          </cell>
          <cell r="AI33">
            <v>2034</v>
          </cell>
          <cell r="AJ33">
            <v>2035</v>
          </cell>
          <cell r="AK33">
            <v>2036</v>
          </cell>
          <cell r="AL33">
            <v>2037</v>
          </cell>
          <cell r="AM33">
            <v>2038</v>
          </cell>
          <cell r="AN33">
            <v>2039</v>
          </cell>
          <cell r="AO33">
            <v>2040</v>
          </cell>
          <cell r="AP33">
            <v>2041</v>
          </cell>
          <cell r="AQ33">
            <v>2042</v>
          </cell>
          <cell r="AR33">
            <v>2043</v>
          </cell>
          <cell r="AS33">
            <v>2044</v>
          </cell>
          <cell r="AT33">
            <v>2045</v>
          </cell>
          <cell r="AU33">
            <v>2046</v>
          </cell>
          <cell r="AV33">
            <v>2047</v>
          </cell>
          <cell r="AW33">
            <v>2048</v>
          </cell>
          <cell r="AX33">
            <v>2049</v>
          </cell>
          <cell r="AY33">
            <v>2050</v>
          </cell>
          <cell r="AZ33">
            <v>2051</v>
          </cell>
          <cell r="BA33">
            <v>2052</v>
          </cell>
          <cell r="BB33">
            <v>2053</v>
          </cell>
          <cell r="BC33">
            <v>2054</v>
          </cell>
          <cell r="BD33">
            <v>2055</v>
          </cell>
          <cell r="BE33">
            <v>2056</v>
          </cell>
        </row>
        <row r="34">
          <cell r="G34">
            <v>0.03</v>
          </cell>
          <cell r="H34">
            <v>0.06</v>
          </cell>
          <cell r="I34">
            <v>0.06</v>
          </cell>
          <cell r="J34">
            <v>0.06</v>
          </cell>
          <cell r="K34">
            <v>0.09</v>
          </cell>
          <cell r="L34">
            <v>0.09</v>
          </cell>
          <cell r="M34">
            <v>0.09</v>
          </cell>
          <cell r="N34">
            <v>0.09</v>
          </cell>
          <cell r="O34">
            <v>0.09</v>
          </cell>
          <cell r="P34">
            <v>0.09</v>
          </cell>
          <cell r="Q34">
            <v>0.09</v>
          </cell>
          <cell r="R34">
            <v>0.09</v>
          </cell>
          <cell r="S34">
            <v>0.09</v>
          </cell>
          <cell r="T34">
            <v>0.09</v>
          </cell>
          <cell r="U34">
            <v>0.09</v>
          </cell>
          <cell r="V34">
            <v>0.09</v>
          </cell>
          <cell r="W34">
            <v>0.09</v>
          </cell>
          <cell r="X34">
            <v>0.09</v>
          </cell>
          <cell r="Y34">
            <v>0.09</v>
          </cell>
          <cell r="Z34">
            <v>0.09</v>
          </cell>
          <cell r="AA34">
            <v>0.09</v>
          </cell>
          <cell r="AB34">
            <v>0.09</v>
          </cell>
          <cell r="AC34">
            <v>0.09</v>
          </cell>
          <cell r="AD34">
            <v>0.09</v>
          </cell>
          <cell r="AE34">
            <v>0.09</v>
          </cell>
          <cell r="AF34">
            <v>0.09</v>
          </cell>
          <cell r="AG34">
            <v>0.09</v>
          </cell>
          <cell r="AH34">
            <v>0.09</v>
          </cell>
          <cell r="AI34">
            <v>0.09</v>
          </cell>
          <cell r="AJ34">
            <v>0.09</v>
          </cell>
          <cell r="AK34">
            <v>0.09</v>
          </cell>
          <cell r="AL34">
            <v>0.09</v>
          </cell>
          <cell r="AM34">
            <v>0.09</v>
          </cell>
          <cell r="AN34">
            <v>0.09</v>
          </cell>
          <cell r="AO34">
            <v>0.09</v>
          </cell>
          <cell r="AP34">
            <v>0.09</v>
          </cell>
          <cell r="AQ34">
            <v>0.09</v>
          </cell>
          <cell r="AR34">
            <v>0.09</v>
          </cell>
          <cell r="AS34">
            <v>0.09</v>
          </cell>
          <cell r="AT34">
            <v>0.09</v>
          </cell>
          <cell r="AU34">
            <v>0.09</v>
          </cell>
          <cell r="AV34">
            <v>0.09</v>
          </cell>
          <cell r="AW34">
            <v>0.09</v>
          </cell>
          <cell r="AX34">
            <v>0.09</v>
          </cell>
          <cell r="AY34">
            <v>0.09</v>
          </cell>
          <cell r="AZ34">
            <v>0.09</v>
          </cell>
          <cell r="BA34">
            <v>0.09</v>
          </cell>
          <cell r="BB34">
            <v>0.09</v>
          </cell>
          <cell r="BC34">
            <v>0.09</v>
          </cell>
          <cell r="BD34">
            <v>0.09</v>
          </cell>
          <cell r="BE34">
            <v>0.09</v>
          </cell>
        </row>
        <row r="47">
          <cell r="C47">
            <v>3363614.6544845258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pge.com/tariffs/assets/pdf/tariffbook/GAS_SCHEDS_G-SUR.pdf" TargetMode="External"/><Relationship Id="rId1" Type="http://schemas.openxmlformats.org/officeDocument/2006/relationships/hyperlink" Target="http://www.socalgas.com/regulatory/tariffs/tm2/pdf/G-MSUR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W122"/>
  <sheetViews>
    <sheetView showGridLines="0" tabSelected="1" topLeftCell="J1" zoomScale="70" zoomScaleNormal="70" workbookViewId="0">
      <pane ySplit="14" topLeftCell="A18" activePane="bottomLeft" state="frozen"/>
      <selection pane="bottomLeft" activeCell="U35" sqref="U35"/>
    </sheetView>
  </sheetViews>
  <sheetFormatPr defaultRowHeight="12.75" outlineLevelCol="1" x14ac:dyDescent="0.2"/>
  <cols>
    <col min="1" max="1" width="2.7109375" customWidth="1"/>
    <col min="2" max="2" width="3.140625" bestFit="1" customWidth="1"/>
    <col min="3" max="3" width="6.5703125" customWidth="1"/>
    <col min="4" max="4" width="5.28515625" bestFit="1" customWidth="1"/>
    <col min="5" max="5" width="17.5703125" bestFit="1" customWidth="1" outlineLevel="1"/>
    <col min="6" max="6" width="5.28515625" customWidth="1" outlineLevel="1"/>
    <col min="7" max="7" width="13.5703125" bestFit="1" customWidth="1" outlineLevel="1"/>
    <col min="8" max="8" width="5.5703125" bestFit="1" customWidth="1" outlineLevel="1"/>
    <col min="9" max="9" width="13.28515625" bestFit="1" customWidth="1" outlineLevel="1"/>
    <col min="10" max="10" width="4.5703125" bestFit="1" customWidth="1" outlineLevel="1"/>
    <col min="11" max="11" width="11.28515625" bestFit="1" customWidth="1" outlineLevel="1"/>
    <col min="12" max="12" width="4.85546875" bestFit="1" customWidth="1" outlineLevel="1"/>
    <col min="13" max="13" width="11" bestFit="1" customWidth="1" outlineLevel="1"/>
    <col min="14" max="14" width="4.85546875" bestFit="1" customWidth="1" outlineLevel="1"/>
    <col min="15" max="15" width="13.140625" bestFit="1" customWidth="1" outlineLevel="1"/>
    <col min="16" max="16" width="13.42578125" bestFit="1" customWidth="1"/>
    <col min="17" max="17" width="14.28515625" bestFit="1" customWidth="1"/>
    <col min="18" max="18" width="12.85546875" bestFit="1" customWidth="1"/>
    <col min="19" max="19" width="8.7109375" bestFit="1" customWidth="1"/>
    <col min="20" max="20" width="13.85546875" bestFit="1" customWidth="1"/>
    <col min="21" max="21" width="14.28515625" bestFit="1" customWidth="1"/>
    <col min="22" max="22" width="14.5703125" customWidth="1" outlineLevel="1"/>
    <col min="23" max="23" width="14.42578125" customWidth="1" outlineLevel="1"/>
    <col min="24" max="25" width="14.28515625" customWidth="1" outlineLevel="1"/>
    <col min="26" max="26" width="16.140625" customWidth="1" outlineLevel="1"/>
    <col min="27" max="27" width="11.140625" customWidth="1" outlineLevel="1"/>
    <col min="28" max="28" width="14.140625" customWidth="1" outlineLevel="1"/>
    <col min="29" max="29" width="13.85546875" bestFit="1" customWidth="1"/>
    <col min="30" max="30" width="6.7109375" bestFit="1" customWidth="1"/>
    <col min="31" max="31" width="6.42578125" bestFit="1" customWidth="1"/>
    <col min="32" max="32" width="23.7109375" bestFit="1" customWidth="1"/>
    <col min="33" max="33" width="12.85546875" bestFit="1" customWidth="1"/>
    <col min="34" max="46" width="14.7109375" customWidth="1"/>
  </cols>
  <sheetData>
    <row r="1" spans="1:49" x14ac:dyDescent="0.2">
      <c r="V1" s="265" t="s">
        <v>105</v>
      </c>
      <c r="W1" s="316"/>
      <c r="X1" s="316"/>
      <c r="Y1" s="316"/>
      <c r="Z1" s="316"/>
      <c r="AA1" s="316"/>
      <c r="AB1" s="316"/>
      <c r="AC1" s="316"/>
      <c r="AD1" s="316"/>
      <c r="AE1" s="317"/>
    </row>
    <row r="2" spans="1:49" ht="18" x14ac:dyDescent="0.25">
      <c r="C2" s="4" t="s">
        <v>1</v>
      </c>
      <c r="L2" s="265" t="s">
        <v>82</v>
      </c>
      <c r="M2" s="266" t="s">
        <v>59</v>
      </c>
      <c r="O2" s="31">
        <f ca="1">TREND(OFFSET($E$14,$O$5,0,$O$4,1),OFFSET($C$14,$O$5,0,$O$4,1),$O$6+1)</f>
        <v>3.3782550858299487</v>
      </c>
      <c r="P2" s="167" t="str">
        <f>"Trended Last " &amp; O4 &amp;" Years of NYMEX ("&amp;O6+1 &amp;")"</f>
        <v>Trended Last 5 Years of NYMEX (2029)</v>
      </c>
      <c r="V2" s="318" t="s">
        <v>103</v>
      </c>
      <c r="W2" s="315">
        <v>0.02</v>
      </c>
      <c r="X2" s="119"/>
      <c r="Y2" s="119" t="s">
        <v>106</v>
      </c>
      <c r="Z2" s="119"/>
      <c r="AA2" s="119"/>
      <c r="AB2" s="119"/>
      <c r="AC2" s="119"/>
      <c r="AD2" s="119"/>
      <c r="AE2" s="319"/>
    </row>
    <row r="3" spans="1:49" x14ac:dyDescent="0.2">
      <c r="C3" s="275" t="s">
        <v>91</v>
      </c>
      <c r="L3" s="267"/>
      <c r="M3" s="268" t="s">
        <v>6</v>
      </c>
      <c r="O3" s="36">
        <f>[2]Control!$J$16</f>
        <v>12</v>
      </c>
      <c r="P3" s="167" t="s">
        <v>85</v>
      </c>
      <c r="V3" s="320" t="s">
        <v>100</v>
      </c>
      <c r="W3" s="119">
        <v>1.3633999999999999</v>
      </c>
      <c r="X3" s="119" t="s">
        <v>91</v>
      </c>
      <c r="Y3" s="119" t="s">
        <v>102</v>
      </c>
      <c r="Z3" s="119"/>
      <c r="AA3" s="119"/>
      <c r="AB3" s="119"/>
      <c r="AC3" s="119"/>
      <c r="AD3" s="119"/>
      <c r="AE3" s="319"/>
    </row>
    <row r="4" spans="1:49" ht="18" x14ac:dyDescent="0.25">
      <c r="D4" s="4"/>
      <c r="E4" s="5"/>
      <c r="F4" s="5"/>
      <c r="G4" s="5"/>
      <c r="H4" s="5"/>
      <c r="I4" s="5"/>
      <c r="J4" s="5"/>
      <c r="L4" s="269"/>
      <c r="M4" s="270" t="s">
        <v>7</v>
      </c>
      <c r="O4" s="42">
        <f>[2]Control!J17</f>
        <v>5</v>
      </c>
      <c r="P4" s="168" t="s">
        <v>86</v>
      </c>
      <c r="U4" s="119"/>
      <c r="V4" s="267"/>
      <c r="W4" s="329">
        <v>-0.69720000000000004</v>
      </c>
      <c r="X4" s="329" t="s">
        <v>91</v>
      </c>
      <c r="Y4" s="119" t="s">
        <v>109</v>
      </c>
      <c r="Z4" s="119"/>
      <c r="AA4" s="119"/>
      <c r="AB4" s="119"/>
      <c r="AC4" s="119"/>
      <c r="AD4" s="119"/>
      <c r="AE4" s="319"/>
    </row>
    <row r="5" spans="1:49" ht="12.75" customHeight="1" x14ac:dyDescent="0.2">
      <c r="O5" s="43">
        <f>[2]Control!$J$16-O4+1</f>
        <v>8</v>
      </c>
      <c r="P5" s="167" t="s">
        <v>9</v>
      </c>
      <c r="Q5" s="210"/>
      <c r="R5" s="210"/>
      <c r="S5" s="210"/>
      <c r="T5" s="210"/>
      <c r="U5" s="310"/>
      <c r="V5" s="267"/>
      <c r="W5" s="329">
        <f>W3+W4</f>
        <v>0.6661999999999999</v>
      </c>
      <c r="X5" s="329" t="s">
        <v>91</v>
      </c>
      <c r="Y5" s="119" t="s">
        <v>101</v>
      </c>
      <c r="Z5" s="119"/>
      <c r="AA5" s="119"/>
      <c r="AB5" s="119"/>
      <c r="AC5" s="119"/>
      <c r="AD5" s="119"/>
      <c r="AE5" s="319"/>
    </row>
    <row r="6" spans="1:49" ht="15.75" x14ac:dyDescent="0.25">
      <c r="A6" s="3"/>
      <c r="B6" s="3"/>
      <c r="N6" s="5"/>
      <c r="O6" s="45">
        <v>2028</v>
      </c>
      <c r="P6" s="271" t="s">
        <v>83</v>
      </c>
      <c r="U6" s="119"/>
      <c r="V6" s="318" t="s">
        <v>104</v>
      </c>
      <c r="W6" s="314">
        <v>0.67979999999999996</v>
      </c>
      <c r="X6" s="314" t="s">
        <v>91</v>
      </c>
      <c r="Y6" s="119" t="s">
        <v>107</v>
      </c>
      <c r="Z6" s="321"/>
      <c r="AA6" s="322"/>
      <c r="AB6" s="119"/>
      <c r="AC6" s="119"/>
      <c r="AD6" s="119"/>
      <c r="AE6" s="319"/>
      <c r="AF6" s="203" t="s">
        <v>66</v>
      </c>
      <c r="AG6" s="203"/>
      <c r="AN6" s="194" t="s">
        <v>77</v>
      </c>
      <c r="AT6" s="194" t="s">
        <v>87</v>
      </c>
    </row>
    <row r="7" spans="1:49" ht="15.75" x14ac:dyDescent="0.25">
      <c r="A7" s="3"/>
      <c r="B7" s="3"/>
      <c r="N7" s="5"/>
      <c r="O7" s="95"/>
      <c r="P7" s="271"/>
      <c r="U7" s="119"/>
      <c r="V7" s="307"/>
      <c r="W7" s="330">
        <v>-0.47810000000000002</v>
      </c>
      <c r="X7" s="330" t="s">
        <v>91</v>
      </c>
      <c r="Y7" s="119" t="s">
        <v>107</v>
      </c>
      <c r="Z7" s="321"/>
      <c r="AA7" s="322"/>
      <c r="AB7" s="119"/>
      <c r="AC7" s="119"/>
      <c r="AD7" s="119"/>
      <c r="AE7" s="319"/>
      <c r="AF7" s="203"/>
      <c r="AG7" s="203"/>
      <c r="AN7" s="194"/>
      <c r="AT7" s="194"/>
    </row>
    <row r="8" spans="1:49" ht="15.75" x14ac:dyDescent="0.25">
      <c r="A8" s="3"/>
      <c r="B8" s="3"/>
      <c r="N8" s="5"/>
      <c r="O8" s="95"/>
      <c r="P8" s="271"/>
      <c r="U8" s="119"/>
      <c r="V8" s="307"/>
      <c r="W8" s="331">
        <f>W6+W7</f>
        <v>0.20169999999999993</v>
      </c>
      <c r="X8" s="331" t="s">
        <v>91</v>
      </c>
      <c r="Y8" s="119" t="s">
        <v>101</v>
      </c>
      <c r="Z8" s="321"/>
      <c r="AA8" s="322"/>
      <c r="AB8" s="119"/>
      <c r="AC8" s="119"/>
      <c r="AD8" s="119"/>
      <c r="AE8" s="319"/>
      <c r="AF8" s="203"/>
      <c r="AG8" s="203"/>
      <c r="AN8" s="194"/>
      <c r="AT8" s="194"/>
    </row>
    <row r="9" spans="1:49" ht="15.75" x14ac:dyDescent="0.25">
      <c r="A9" s="3"/>
      <c r="B9" s="3"/>
      <c r="N9" s="5"/>
      <c r="O9" s="95"/>
      <c r="P9" s="271"/>
      <c r="U9" s="119"/>
      <c r="V9" s="307" t="s">
        <v>108</v>
      </c>
      <c r="W9" s="313">
        <v>1.6971000000000001</v>
      </c>
      <c r="X9" s="313" t="s">
        <v>91</v>
      </c>
      <c r="Y9" s="119" t="s">
        <v>107</v>
      </c>
      <c r="Z9" s="321"/>
      <c r="AA9" s="322"/>
      <c r="AB9" s="119"/>
      <c r="AC9" s="119"/>
      <c r="AD9" s="119"/>
      <c r="AE9" s="319"/>
      <c r="AF9" s="203"/>
      <c r="AG9" s="203"/>
      <c r="AN9" s="194"/>
      <c r="AT9" s="194"/>
    </row>
    <row r="10" spans="1:49" ht="15.75" x14ac:dyDescent="0.25">
      <c r="A10" s="3"/>
      <c r="B10" s="3"/>
      <c r="N10" s="5"/>
      <c r="O10" s="95"/>
      <c r="P10" s="271"/>
      <c r="U10" s="119"/>
      <c r="V10" s="307"/>
      <c r="W10" s="330">
        <v>-0.47810000000000002</v>
      </c>
      <c r="X10" s="330" t="s">
        <v>91</v>
      </c>
      <c r="Y10" s="119" t="s">
        <v>107</v>
      </c>
      <c r="Z10" s="321"/>
      <c r="AA10" s="322"/>
      <c r="AB10" s="119"/>
      <c r="AC10" s="119"/>
      <c r="AD10" s="119"/>
      <c r="AE10" s="319"/>
      <c r="AF10" s="203"/>
      <c r="AG10" s="203"/>
      <c r="AN10" s="194"/>
      <c r="AT10" s="194"/>
    </row>
    <row r="11" spans="1:49" ht="15.75" x14ac:dyDescent="0.25">
      <c r="A11" s="3"/>
      <c r="B11" s="3"/>
      <c r="N11" s="5"/>
      <c r="O11" s="95"/>
      <c r="P11" s="271"/>
      <c r="U11" s="119"/>
      <c r="V11" s="323"/>
      <c r="W11" s="332">
        <f>W9+W10</f>
        <v>1.2190000000000001</v>
      </c>
      <c r="X11" s="332" t="s">
        <v>91</v>
      </c>
      <c r="Y11" s="324" t="s">
        <v>101</v>
      </c>
      <c r="Z11" s="325"/>
      <c r="AA11" s="326"/>
      <c r="AB11" s="324"/>
      <c r="AC11" s="324"/>
      <c r="AD11" s="324"/>
      <c r="AE11" s="327"/>
      <c r="AF11" s="203"/>
      <c r="AG11" s="203"/>
      <c r="AN11" s="194"/>
      <c r="AT11" s="194"/>
    </row>
    <row r="12" spans="1:49" ht="15.75" x14ac:dyDescent="0.25">
      <c r="A12" s="3"/>
      <c r="B12" s="3"/>
      <c r="N12" s="5"/>
      <c r="O12" s="95"/>
      <c r="P12" s="271"/>
      <c r="U12" s="119"/>
      <c r="V12" s="308"/>
      <c r="W12" s="308"/>
      <c r="X12" s="308"/>
      <c r="Y12" s="118"/>
      <c r="Z12" s="6"/>
      <c r="AA12" s="7"/>
      <c r="AF12" s="203"/>
      <c r="AG12" s="203"/>
      <c r="AN12" s="194"/>
      <c r="AT12" s="194"/>
    </row>
    <row r="13" spans="1:49" s="11" customForma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311"/>
      <c r="V13" s="312"/>
      <c r="W13" s="312"/>
      <c r="X13" s="312"/>
      <c r="Y13" s="311"/>
      <c r="Z13" s="10"/>
      <c r="AI13" s="192"/>
      <c r="AJ13" s="192"/>
      <c r="AK13" s="192"/>
      <c r="AL13" s="193"/>
    </row>
    <row r="14" spans="1:49" s="11" customFormat="1" ht="65.25" customHeight="1" x14ac:dyDescent="0.2">
      <c r="A14" s="8"/>
      <c r="B14" s="276"/>
      <c r="C14" s="12" t="s">
        <v>2</v>
      </c>
      <c r="D14" s="12"/>
      <c r="E14" s="13" t="s">
        <v>3</v>
      </c>
      <c r="F14" s="155"/>
      <c r="G14" s="155" t="s">
        <v>48</v>
      </c>
      <c r="H14" s="155"/>
      <c r="I14" s="155" t="s">
        <v>49</v>
      </c>
      <c r="J14" s="14"/>
      <c r="K14" s="14" t="s">
        <v>47</v>
      </c>
      <c r="L14" s="14"/>
      <c r="M14" s="14" t="s">
        <v>46</v>
      </c>
      <c r="N14" s="14"/>
      <c r="O14" s="14" t="s">
        <v>99</v>
      </c>
      <c r="P14" s="14" t="s">
        <v>51</v>
      </c>
      <c r="Q14" s="14" t="s">
        <v>50</v>
      </c>
      <c r="R14" s="14" t="str">
        <f xml:space="preserve"> " EIA at SoCal"</f>
        <v xml:space="preserve"> EIA at SoCal</v>
      </c>
      <c r="S14" s="14" t="str">
        <f xml:space="preserve"> " EIA at Citygate"</f>
        <v xml:space="preserve"> EIA at Citygate</v>
      </c>
      <c r="T14" s="14" t="s">
        <v>53</v>
      </c>
      <c r="U14" s="309" t="s">
        <v>52</v>
      </c>
      <c r="V14" s="309" t="s">
        <v>110</v>
      </c>
      <c r="W14" s="309" t="s">
        <v>111</v>
      </c>
      <c r="X14" s="309" t="s">
        <v>112</v>
      </c>
      <c r="Y14" s="309" t="s">
        <v>4</v>
      </c>
      <c r="Z14" s="15" t="s">
        <v>5</v>
      </c>
      <c r="AA14" s="15" t="s">
        <v>54</v>
      </c>
      <c r="AB14" s="15" t="s">
        <v>55</v>
      </c>
      <c r="AC14" s="15" t="s">
        <v>56</v>
      </c>
      <c r="AD14" s="14" t="s">
        <v>65</v>
      </c>
      <c r="AE14" s="277"/>
      <c r="AF14" s="278" t="s">
        <v>98</v>
      </c>
      <c r="AG14" s="279" t="s">
        <v>97</v>
      </c>
      <c r="AI14" s="193"/>
      <c r="AJ14" s="193"/>
      <c r="AK14" s="193"/>
      <c r="AL14" s="193"/>
      <c r="AN14" s="256" t="s">
        <v>76</v>
      </c>
      <c r="AO14" s="257" t="s">
        <v>79</v>
      </c>
      <c r="AP14" s="258" t="s">
        <v>80</v>
      </c>
      <c r="AQ14" s="255"/>
      <c r="AT14" s="14" t="s">
        <v>99</v>
      </c>
      <c r="AW14" s="255"/>
    </row>
    <row r="15" spans="1:49" s="11" customFormat="1" x14ac:dyDescent="0.2">
      <c r="A15" s="8"/>
      <c r="B15" s="290">
        <v>1</v>
      </c>
      <c r="C15" s="16">
        <v>2019</v>
      </c>
      <c r="D15" s="292"/>
      <c r="E15" s="162">
        <f ca="1">LOOKUP(C15,NYMEX_Futures!$H$35:$T$35,NYMEX_Futures!$H$48:$T$48)</f>
        <v>2.7311573669021043</v>
      </c>
      <c r="F15" s="295"/>
      <c r="G15" s="162">
        <f ca="1">CA_Basis_Adj!D7</f>
        <v>2.9270812343358403</v>
      </c>
      <c r="H15" s="295"/>
      <c r="I15" s="162">
        <f ca="1">CA_Basis_Adj!E7</f>
        <v>3.7979633525100631</v>
      </c>
      <c r="J15" s="296"/>
      <c r="K15" s="169">
        <f>AP15</f>
        <v>3.5578489297316134</v>
      </c>
      <c r="L15" s="298"/>
      <c r="M15" s="169">
        <f>AO15</f>
        <v>3.2865488160256642</v>
      </c>
      <c r="N15" s="298"/>
      <c r="O15" s="169">
        <f>AT15</f>
        <v>3.0929113040000002</v>
      </c>
      <c r="P15" s="17">
        <f t="shared" ref="P15:P21" ca="1" si="0">G15-E15</f>
        <v>0.19592386743373602</v>
      </c>
      <c r="Q15" s="198">
        <f t="shared" ref="Q15:Q21" ca="1" si="1">I15-E15</f>
        <v>1.0668059856079588</v>
      </c>
      <c r="R15" s="89">
        <f ca="1">P15+O15</f>
        <v>3.2888351714337363</v>
      </c>
      <c r="S15" s="89">
        <f ca="1">Q15+O15</f>
        <v>4.1597172896079595</v>
      </c>
      <c r="T15" s="201">
        <f ca="1">G15</f>
        <v>2.9270812343358403</v>
      </c>
      <c r="U15" s="160">
        <f ca="1">I15</f>
        <v>3.7979633525100631</v>
      </c>
      <c r="V15" s="247">
        <f>W3</f>
        <v>1.3633999999999999</v>
      </c>
      <c r="W15" s="246">
        <f>W6</f>
        <v>0.67979999999999996</v>
      </c>
      <c r="X15" s="246">
        <f>W9</f>
        <v>1.6971000000000001</v>
      </c>
      <c r="Y15" s="180">
        <f ca="1">SUM(T15:U15)/2*Delivery_Tar!$E$7</f>
        <v>3.9773594947753385E-2</v>
      </c>
      <c r="Z15" s="18">
        <f>Delivery_Tar!$E$6</f>
        <v>8.2000000000000003E-2</v>
      </c>
      <c r="AA15" s="171">
        <f ca="1">T15+V15+Y15+Z15</f>
        <v>4.4122548292835937</v>
      </c>
      <c r="AB15" s="172">
        <f ca="1">U15+W15+Y15+Z15</f>
        <v>4.5995369474578167</v>
      </c>
      <c r="AC15" s="173">
        <f ca="1">U15+X15+Y15+Z15</f>
        <v>5.6168369474578164</v>
      </c>
      <c r="AD15" s="280">
        <f ca="1">AVERAGE(AA15:AC15)</f>
        <v>4.8762095747330756</v>
      </c>
      <c r="AE15" s="115">
        <f t="shared" ref="AE15:AE57" si="2">C15</f>
        <v>2019</v>
      </c>
      <c r="AF15" s="281">
        <f ca="1">AD15</f>
        <v>4.8762095747330756</v>
      </c>
      <c r="AG15" s="282">
        <v>3.2505154823289133</v>
      </c>
      <c r="AI15" s="192"/>
      <c r="AJ15" s="192"/>
      <c r="AK15" s="192"/>
      <c r="AL15" s="192"/>
      <c r="AN15" s="259">
        <v>2019</v>
      </c>
      <c r="AO15" s="115">
        <v>3.2865488160256642</v>
      </c>
      <c r="AP15" s="260">
        <v>3.5578489297316134</v>
      </c>
      <c r="AS15" s="272">
        <v>2019</v>
      </c>
      <c r="AT15" s="273">
        <v>3.0929113040000002</v>
      </c>
    </row>
    <row r="16" spans="1:49" s="11" customFormat="1" x14ac:dyDescent="0.2">
      <c r="A16" s="8"/>
      <c r="B16" s="290">
        <f>+B15+1</f>
        <v>2</v>
      </c>
      <c r="C16" s="19">
        <f>C15+1</f>
        <v>2020</v>
      </c>
      <c r="D16" s="293">
        <f ca="1">(E16-E15)/E15</f>
        <v>-1.0000401391512549E-2</v>
      </c>
      <c r="E16" s="163">
        <f ca="1">LOOKUP(C16,NYMEX_Futures!$H$35:$T$35,NYMEX_Futures!$H$48:$T$48)</f>
        <v>2.7038446969696968</v>
      </c>
      <c r="F16" s="293">
        <f ca="1">(G16-G15)/G15</f>
        <v>-0.10019023148962751</v>
      </c>
      <c r="G16" s="163">
        <f ca="1">CA_Basis_Adj!D8</f>
        <v>2.6338162878787879</v>
      </c>
      <c r="H16" s="293">
        <f ca="1">(I16-I15)/I15</f>
        <v>-0.13093174220389001</v>
      </c>
      <c r="I16" s="163">
        <f ca="1">CA_Basis_Adj!E8</f>
        <v>3.3006893939393938</v>
      </c>
      <c r="J16" s="297">
        <f>(K16-K15)/K15</f>
        <v>2.4487198785782965E-2</v>
      </c>
      <c r="K16" s="169">
        <f t="shared" ref="K16:K32" si="3">AP16</f>
        <v>3.6449706837237366</v>
      </c>
      <c r="L16" s="299">
        <f>(M16-M15)/M15</f>
        <v>2.4916324117785812E-2</v>
      </c>
      <c r="M16" s="169">
        <f t="shared" ref="M16:M32" si="4">AO16</f>
        <v>3.3684375315546848</v>
      </c>
      <c r="N16" s="300">
        <f>(O16-O15)/O15</f>
        <v>4.1455043266898479E-2</v>
      </c>
      <c r="O16" s="169">
        <f t="shared" ref="O16:O46" si="5">AT16</f>
        <v>3.2211280759279997</v>
      </c>
      <c r="P16" s="20">
        <f t="shared" ca="1" si="0"/>
        <v>-7.0028409090908905E-2</v>
      </c>
      <c r="Q16" s="199">
        <f t="shared" ca="1" si="1"/>
        <v>0.596844696969697</v>
      </c>
      <c r="R16" s="89">
        <f t="shared" ref="R16:R57" ca="1" si="6">P16+O16</f>
        <v>3.1510996668370908</v>
      </c>
      <c r="S16" s="89">
        <f t="shared" ref="S16:S57" ca="1" si="7">Q16+O16</f>
        <v>3.8179727728976967</v>
      </c>
      <c r="T16" s="202">
        <f t="shared" ref="T16:T21" ca="1" si="8">IF(ISNUMBER(G16),G16,K16)</f>
        <v>2.6338162878787879</v>
      </c>
      <c r="U16" s="161">
        <f t="shared" ref="U16:U21" ca="1" si="9">IF(ISNUMBER(I16),I16,M16)</f>
        <v>3.3006893939393938</v>
      </c>
      <c r="V16" s="328">
        <f>V15*(1+$W$2)</f>
        <v>1.390668</v>
      </c>
      <c r="W16" s="246">
        <f>W15*(1+$W$2)</f>
        <v>0.69339600000000001</v>
      </c>
      <c r="X16" s="246">
        <f>X15*(1+$W$2)</f>
        <v>1.7310420000000002</v>
      </c>
      <c r="Y16" s="181">
        <f ca="1">SUM(T16:U16)/2*Delivery_Tar!$E$7</f>
        <v>3.5098150228693177E-2</v>
      </c>
      <c r="Z16" s="22">
        <f>Delivery_Tar!$E$6</f>
        <v>8.2000000000000003E-2</v>
      </c>
      <c r="AA16" s="174">
        <f t="shared" ref="AA16:AA57" ca="1" si="10">T16+V16+Y16+Z16</f>
        <v>4.1415824381074806</v>
      </c>
      <c r="AB16" s="175">
        <f t="shared" ref="AB16:AB57" ca="1" si="11">U16+W16+Y16+Z16</f>
        <v>4.1111835441680871</v>
      </c>
      <c r="AC16" s="176">
        <f t="shared" ref="AC16:AC57" ca="1" si="12">U16+X16+Y16+Z16</f>
        <v>5.1488295441680867</v>
      </c>
      <c r="AD16" s="280">
        <f t="shared" ref="AD16:AD57" ca="1" si="13">AVERAGE(AA16:AC16)</f>
        <v>4.4671985088145512</v>
      </c>
      <c r="AE16" s="115">
        <f t="shared" si="2"/>
        <v>2020</v>
      </c>
      <c r="AF16" s="281">
        <f t="shared" ref="AF16:AF57" ca="1" si="14">AD16</f>
        <v>4.4671985088145512</v>
      </c>
      <c r="AG16" s="282">
        <v>3.4270407255545456</v>
      </c>
      <c r="AI16" s="192"/>
      <c r="AJ16" s="192"/>
      <c r="AK16" s="192"/>
      <c r="AL16" s="192"/>
      <c r="AN16" s="259">
        <v>2020</v>
      </c>
      <c r="AO16" s="115">
        <v>3.3684375315546848</v>
      </c>
      <c r="AP16" s="260">
        <v>3.6449706837237366</v>
      </c>
      <c r="AS16" s="272">
        <v>2020</v>
      </c>
      <c r="AT16" s="273">
        <v>3.2211280759279997</v>
      </c>
    </row>
    <row r="17" spans="1:46" s="11" customFormat="1" x14ac:dyDescent="0.2">
      <c r="A17" s="8"/>
      <c r="B17" s="290">
        <f t="shared" ref="B17:C32" si="15">B16+1</f>
        <v>3</v>
      </c>
      <c r="C17" s="19">
        <f t="shared" si="15"/>
        <v>2021</v>
      </c>
      <c r="D17" s="293">
        <f t="shared" ref="D17:D25" ca="1" si="16">(E17-E16)/E16</f>
        <v>-2.0538935158269215E-2</v>
      </c>
      <c r="E17" s="163">
        <f ca="1">LOOKUP(C17,NYMEX_Futures!$H$35:$T$35,NYMEX_Futures!$H$48:$T$48)</f>
        <v>2.6483106060606061</v>
      </c>
      <c r="F17" s="293">
        <f t="shared" ref="F17:H21" ca="1" si="17">(G17-G16)/G16</f>
        <v>-2.1599749758207491E-2</v>
      </c>
      <c r="G17" s="163">
        <f ca="1">CA_Basis_Adj!D9</f>
        <v>2.5769265151515151</v>
      </c>
      <c r="H17" s="293">
        <f t="shared" ca="1" si="17"/>
        <v>9.635269032410864E-3</v>
      </c>
      <c r="I17" s="163">
        <f ca="1">CA_Basis_Adj!E9</f>
        <v>3.332492424242425</v>
      </c>
      <c r="J17" s="297">
        <f t="shared" ref="J17:L32" si="18">(K17-K16)/K16</f>
        <v>2.533442192462497E-2</v>
      </c>
      <c r="K17" s="169">
        <f t="shared" si="3"/>
        <v>3.7373139089280825</v>
      </c>
      <c r="L17" s="299">
        <f t="shared" si="18"/>
        <v>2.5697548232899027E-2</v>
      </c>
      <c r="M17" s="169">
        <f t="shared" si="4"/>
        <v>3.4549981174913187</v>
      </c>
      <c r="N17" s="300">
        <f t="shared" ref="N17:N41" si="19">(O17-O16)/O16</f>
        <v>-5.8609597716168284E-3</v>
      </c>
      <c r="O17" s="169">
        <f t="shared" si="5"/>
        <v>3.2022491738557601</v>
      </c>
      <c r="P17" s="20">
        <f t="shared" ca="1" si="0"/>
        <v>-7.1384090909091036E-2</v>
      </c>
      <c r="Q17" s="199">
        <f t="shared" ca="1" si="1"/>
        <v>0.68418181818181889</v>
      </c>
      <c r="R17" s="89">
        <f t="shared" ca="1" si="6"/>
        <v>3.1308650829466691</v>
      </c>
      <c r="S17" s="89">
        <f t="shared" ca="1" si="7"/>
        <v>3.886430992037579</v>
      </c>
      <c r="T17" s="202">
        <f t="shared" ca="1" si="8"/>
        <v>2.5769265151515151</v>
      </c>
      <c r="U17" s="161">
        <f t="shared" ca="1" si="9"/>
        <v>3.332492424242425</v>
      </c>
      <c r="V17" s="247">
        <f t="shared" ref="V17:V57" si="20">V16*(1+$W$2)</f>
        <v>1.4184813600000001</v>
      </c>
      <c r="W17" s="246">
        <f t="shared" ref="W17:W57" si="21">W16*(1+$W$2)</f>
        <v>0.70726392000000005</v>
      </c>
      <c r="X17" s="246">
        <f t="shared" ref="X17:X57" si="22">X16*(1+$W$2)</f>
        <v>1.7656628400000003</v>
      </c>
      <c r="Y17" s="181">
        <f ca="1">SUM(T17:U17)/2*Delivery_Tar!$E$7</f>
        <v>3.4949780962310606E-2</v>
      </c>
      <c r="Z17" s="22">
        <f>Delivery_Tar!$E$6</f>
        <v>8.2000000000000003E-2</v>
      </c>
      <c r="AA17" s="174">
        <f t="shared" ca="1" si="10"/>
        <v>4.1123576561138258</v>
      </c>
      <c r="AB17" s="175">
        <f t="shared" ca="1" si="11"/>
        <v>4.1567061252047361</v>
      </c>
      <c r="AC17" s="176">
        <f t="shared" ca="1" si="12"/>
        <v>5.2151050452047363</v>
      </c>
      <c r="AD17" s="280">
        <f t="shared" ca="1" si="13"/>
        <v>4.494722942174433</v>
      </c>
      <c r="AE17" s="115">
        <f t="shared" si="2"/>
        <v>2021</v>
      </c>
      <c r="AF17" s="281">
        <f t="shared" ca="1" si="14"/>
        <v>4.494722942174433</v>
      </c>
      <c r="AG17" s="282">
        <v>3.5526116340585223</v>
      </c>
      <c r="AI17" s="192"/>
      <c r="AJ17" s="192"/>
      <c r="AK17" s="192"/>
      <c r="AL17" s="192"/>
      <c r="AN17" s="259">
        <v>2021</v>
      </c>
      <c r="AO17" s="115">
        <v>3.4549981174913187</v>
      </c>
      <c r="AP17" s="260">
        <v>3.7373139089280825</v>
      </c>
      <c r="AS17" s="272">
        <v>2021</v>
      </c>
      <c r="AT17" s="273">
        <v>3.2022491738557601</v>
      </c>
    </row>
    <row r="18" spans="1:46" s="11" customFormat="1" x14ac:dyDescent="0.2">
      <c r="A18" s="8"/>
      <c r="B18" s="290">
        <f t="shared" si="15"/>
        <v>4</v>
      </c>
      <c r="C18" s="19">
        <f t="shared" si="15"/>
        <v>2022</v>
      </c>
      <c r="D18" s="293">
        <f t="shared" ca="1" si="16"/>
        <v>-8.6533152924808936E-4</v>
      </c>
      <c r="E18" s="163">
        <f ca="1">LOOKUP(C18,NYMEX_Futures!$H$35:$T$35,NYMEX_Futures!$H$48:$T$48)</f>
        <v>2.6460189393939397</v>
      </c>
      <c r="F18" s="293">
        <f t="shared" ca="1" si="17"/>
        <v>2.6333637411023554E-3</v>
      </c>
      <c r="G18" s="163">
        <f ca="1">CA_Basis_Adj!D10</f>
        <v>2.5837125000000003</v>
      </c>
      <c r="H18" s="293">
        <f t="shared" ca="1" si="17"/>
        <v>-6.5363080231605189E-3</v>
      </c>
      <c r="I18" s="163">
        <f ca="1">CA_Basis_Adj!E10</f>
        <v>3.3107102272727276</v>
      </c>
      <c r="J18" s="297">
        <f t="shared" si="18"/>
        <v>1.9941707538931888E-2</v>
      </c>
      <c r="K18" s="169">
        <f t="shared" si="3"/>
        <v>3.8118423298811086</v>
      </c>
      <c r="L18" s="299">
        <f t="shared" si="18"/>
        <v>1.9699591170305314E-2</v>
      </c>
      <c r="M18" s="169">
        <f t="shared" si="4"/>
        <v>3.5230601679000721</v>
      </c>
      <c r="N18" s="300">
        <f t="shared" si="19"/>
        <v>2.2942665515505643E-2</v>
      </c>
      <c r="O18" s="169">
        <f t="shared" si="5"/>
        <v>3.2757173055488371</v>
      </c>
      <c r="P18" s="20">
        <f t="shared" ca="1" si="0"/>
        <v>-6.2306439393939428E-2</v>
      </c>
      <c r="Q18" s="199">
        <f t="shared" ca="1" si="1"/>
        <v>0.66469128787878784</v>
      </c>
      <c r="R18" s="89">
        <f t="shared" ca="1" si="6"/>
        <v>3.2134108661548977</v>
      </c>
      <c r="S18" s="89">
        <f t="shared" ca="1" si="7"/>
        <v>3.940408593427625</v>
      </c>
      <c r="T18" s="202">
        <f t="shared" ca="1" si="8"/>
        <v>2.5837125000000003</v>
      </c>
      <c r="U18" s="161">
        <f t="shared" ca="1" si="9"/>
        <v>3.3107102272727276</v>
      </c>
      <c r="V18" s="247">
        <f t="shared" si="20"/>
        <v>1.4468509872000002</v>
      </c>
      <c r="W18" s="246">
        <f t="shared" si="21"/>
        <v>0.72140919840000006</v>
      </c>
      <c r="X18" s="246">
        <f t="shared" si="22"/>
        <v>1.8009760968000004</v>
      </c>
      <c r="Y18" s="181">
        <f ca="1">SUM(T18:U18)/2*Delivery_Tar!$E$7</f>
        <v>3.4861089614772724E-2</v>
      </c>
      <c r="Z18" s="22">
        <f>Delivery_Tar!$E$6</f>
        <v>8.2000000000000003E-2</v>
      </c>
      <c r="AA18" s="174">
        <f t="shared" ca="1" si="10"/>
        <v>4.1474245768147728</v>
      </c>
      <c r="AB18" s="175">
        <f t="shared" ca="1" si="11"/>
        <v>4.1489805152875006</v>
      </c>
      <c r="AC18" s="176">
        <f t="shared" ca="1" si="12"/>
        <v>5.228547413687501</v>
      </c>
      <c r="AD18" s="280">
        <f t="shared" ca="1" si="13"/>
        <v>4.5083175019299242</v>
      </c>
      <c r="AE18" s="115">
        <f t="shared" si="2"/>
        <v>2022</v>
      </c>
      <c r="AF18" s="281">
        <f t="shared" ca="1" si="14"/>
        <v>4.5083175019299242</v>
      </c>
      <c r="AG18" s="282">
        <v>3.6526594493348483</v>
      </c>
      <c r="AI18" s="192"/>
      <c r="AJ18" s="192"/>
      <c r="AK18" s="192"/>
      <c r="AL18" s="192"/>
      <c r="AN18" s="259">
        <v>2022</v>
      </c>
      <c r="AO18" s="115">
        <v>3.5230601679000721</v>
      </c>
      <c r="AP18" s="260">
        <v>3.8118423298811086</v>
      </c>
      <c r="AS18" s="272">
        <v>2022</v>
      </c>
      <c r="AT18" s="273">
        <v>3.2757173055488371</v>
      </c>
    </row>
    <row r="19" spans="1:46" s="11" customFormat="1" x14ac:dyDescent="0.2">
      <c r="A19" s="8"/>
      <c r="B19" s="290">
        <f t="shared" si="15"/>
        <v>5</v>
      </c>
      <c r="C19" s="19">
        <f t="shared" si="15"/>
        <v>2023</v>
      </c>
      <c r="D19" s="293">
        <f t="shared" ca="1" si="16"/>
        <v>2.7791894340983815E-2</v>
      </c>
      <c r="E19" s="164">
        <f ca="1">LOOKUP(C19,NYMEX_Futures!$H$35:$T$35,NYMEX_Futures!$H$48:$T$48)</f>
        <v>2.7195568181818182</v>
      </c>
      <c r="F19" s="293">
        <f t="shared" ca="1" si="17"/>
        <v>2.6706197521448698E-2</v>
      </c>
      <c r="G19" s="164">
        <f ca="1">CA_Basis_Adj!D11</f>
        <v>2.6527136363636363</v>
      </c>
      <c r="H19" s="293">
        <f t="shared" ca="1" si="17"/>
        <v>1.7451968044483707E-2</v>
      </c>
      <c r="I19" s="164">
        <f ca="1">CA_Basis_Adj!E11</f>
        <v>3.3684886363636366</v>
      </c>
      <c r="J19" s="297">
        <f t="shared" si="18"/>
        <v>2.1111764230738104E-2</v>
      </c>
      <c r="K19" s="169">
        <f t="shared" si="3"/>
        <v>3.892317046434306</v>
      </c>
      <c r="L19" s="299">
        <f t="shared" si="18"/>
        <v>2.1284409458362678E-2</v>
      </c>
      <c r="M19" s="169">
        <f t="shared" si="4"/>
        <v>3.5980464230601052</v>
      </c>
      <c r="N19" s="300">
        <f t="shared" si="19"/>
        <v>6.5428167973684503E-2</v>
      </c>
      <c r="O19" s="169">
        <f t="shared" si="5"/>
        <v>3.4900414876505916</v>
      </c>
      <c r="P19" s="20">
        <f t="shared" ca="1" si="0"/>
        <v>-6.6843181818181829E-2</v>
      </c>
      <c r="Q19" s="199">
        <f t="shared" ca="1" si="1"/>
        <v>0.64893181818181844</v>
      </c>
      <c r="R19" s="89">
        <f t="shared" ca="1" si="6"/>
        <v>3.4231983058324098</v>
      </c>
      <c r="S19" s="89">
        <f t="shared" ca="1" si="7"/>
        <v>4.1389733058324101</v>
      </c>
      <c r="T19" s="202">
        <f t="shared" ca="1" si="8"/>
        <v>2.6527136363636363</v>
      </c>
      <c r="U19" s="161">
        <f t="shared" ca="1" si="9"/>
        <v>3.3684886363636366</v>
      </c>
      <c r="V19" s="247">
        <f t="shared" si="20"/>
        <v>1.4757880069440001</v>
      </c>
      <c r="W19" s="246">
        <f t="shared" si="21"/>
        <v>0.73583738236800011</v>
      </c>
      <c r="X19" s="246">
        <f t="shared" si="22"/>
        <v>1.8369956187360004</v>
      </c>
      <c r="Y19" s="181">
        <f ca="1">SUM(T19:U19)/2*Delivery_Tar!$E$7</f>
        <v>3.5610895541477269E-2</v>
      </c>
      <c r="Z19" s="22">
        <f>Delivery_Tar!$E$6</f>
        <v>8.2000000000000003E-2</v>
      </c>
      <c r="AA19" s="174">
        <f t="shared" ca="1" si="10"/>
        <v>4.2461125388491139</v>
      </c>
      <c r="AB19" s="175">
        <f t="shared" ca="1" si="11"/>
        <v>4.2219369142731145</v>
      </c>
      <c r="AC19" s="176">
        <f t="shared" ca="1" si="12"/>
        <v>5.3230951506411142</v>
      </c>
      <c r="AD19" s="280">
        <f t="shared" ca="1" si="13"/>
        <v>4.5970482012544478</v>
      </c>
      <c r="AE19" s="115">
        <f t="shared" si="2"/>
        <v>2023</v>
      </c>
      <c r="AF19" s="281">
        <f t="shared" ca="1" si="14"/>
        <v>4.5970482012544478</v>
      </c>
      <c r="AG19" s="282">
        <v>3.6790313258629417</v>
      </c>
      <c r="AI19" s="192"/>
      <c r="AJ19" s="192"/>
      <c r="AK19" s="192"/>
      <c r="AL19" s="192"/>
      <c r="AN19" s="259">
        <v>2023</v>
      </c>
      <c r="AO19" s="115">
        <v>3.5980464230601052</v>
      </c>
      <c r="AP19" s="260">
        <v>3.892317046434306</v>
      </c>
      <c r="AS19" s="272">
        <v>2023</v>
      </c>
      <c r="AT19" s="273">
        <v>3.4900414876505916</v>
      </c>
    </row>
    <row r="20" spans="1:46" s="11" customFormat="1" x14ac:dyDescent="0.2">
      <c r="A20" s="8"/>
      <c r="B20" s="290">
        <f t="shared" si="15"/>
        <v>6</v>
      </c>
      <c r="C20" s="19">
        <f t="shared" si="15"/>
        <v>2024</v>
      </c>
      <c r="D20" s="293">
        <f t="shared" ca="1" si="16"/>
        <v>3.871230133029159E-2</v>
      </c>
      <c r="E20" s="164">
        <f ca="1">LOOKUP(C20,NYMEX_Futures!$H$35:$T$35,NYMEX_Futures!$H$48:$T$48)</f>
        <v>2.8248371212121217</v>
      </c>
      <c r="F20" s="293">
        <f t="shared" ca="1" si="17"/>
        <v>1.6906786703838481E-2</v>
      </c>
      <c r="G20" s="165">
        <f ca="1">CA_Basis_Adj!D12</f>
        <v>2.6975625000000001</v>
      </c>
      <c r="H20" s="293">
        <f t="shared" ca="1" si="17"/>
        <v>1.0829310420440736E-2</v>
      </c>
      <c r="I20" s="165">
        <f ca="1">CA_Basis_Adj!E12</f>
        <v>3.4049670454545455</v>
      </c>
      <c r="J20" s="297">
        <f t="shared" si="18"/>
        <v>1.8286955591321402E-2</v>
      </c>
      <c r="K20" s="169">
        <f t="shared" si="3"/>
        <v>3.9634956754097934</v>
      </c>
      <c r="L20" s="299">
        <f t="shared" si="18"/>
        <v>1.820150809830668E-2</v>
      </c>
      <c r="M20" s="169">
        <f t="shared" si="4"/>
        <v>3.6635362941675171</v>
      </c>
      <c r="N20" s="300">
        <f t="shared" si="19"/>
        <v>7.9101133495344894E-2</v>
      </c>
      <c r="O20" s="169">
        <f t="shared" si="5"/>
        <v>3.7661077252695332</v>
      </c>
      <c r="P20" s="20">
        <f t="shared" ca="1" si="0"/>
        <v>-0.12727462121212163</v>
      </c>
      <c r="Q20" s="199">
        <f t="shared" ca="1" si="1"/>
        <v>0.58012992424242382</v>
      </c>
      <c r="R20" s="89">
        <f t="shared" ca="1" si="6"/>
        <v>3.6388331040574116</v>
      </c>
      <c r="S20" s="89">
        <f t="shared" ca="1" si="7"/>
        <v>4.3462376495119575</v>
      </c>
      <c r="T20" s="202">
        <f t="shared" ca="1" si="8"/>
        <v>2.6975625000000001</v>
      </c>
      <c r="U20" s="161">
        <f t="shared" ca="1" si="9"/>
        <v>3.4049670454545455</v>
      </c>
      <c r="V20" s="247">
        <f t="shared" si="20"/>
        <v>1.5053037670828802</v>
      </c>
      <c r="W20" s="246">
        <f t="shared" si="21"/>
        <v>0.75055413001536009</v>
      </c>
      <c r="X20" s="246">
        <f t="shared" si="22"/>
        <v>1.8737355311107204</v>
      </c>
      <c r="Y20" s="181">
        <f ca="1">SUM(T20:U20)/2*Delivery_Tar!$E$7</f>
        <v>3.6091885364204546E-2</v>
      </c>
      <c r="Z20" s="22">
        <f>Delivery_Tar!$E$6</f>
        <v>8.2000000000000003E-2</v>
      </c>
      <c r="AA20" s="174">
        <f t="shared" ca="1" si="10"/>
        <v>4.3209581524470853</v>
      </c>
      <c r="AB20" s="175">
        <f t="shared" ca="1" si="11"/>
        <v>4.2736130608341103</v>
      </c>
      <c r="AC20" s="176">
        <f t="shared" ca="1" si="12"/>
        <v>5.3967944619294705</v>
      </c>
      <c r="AD20" s="280">
        <f t="shared" ca="1" si="13"/>
        <v>4.6637885584035557</v>
      </c>
      <c r="AE20" s="115">
        <f t="shared" si="2"/>
        <v>2024</v>
      </c>
      <c r="AF20" s="281">
        <f t="shared" ca="1" si="14"/>
        <v>4.6637885584035557</v>
      </c>
      <c r="AG20" s="282">
        <v>3.837166846682464</v>
      </c>
      <c r="AI20" s="192"/>
      <c r="AJ20" s="192"/>
      <c r="AK20" s="192"/>
      <c r="AL20" s="192"/>
      <c r="AN20" s="259">
        <v>2024</v>
      </c>
      <c r="AO20" s="115">
        <v>3.6635362941675171</v>
      </c>
      <c r="AP20" s="260">
        <v>3.9634956754097934</v>
      </c>
      <c r="AS20" s="272">
        <v>2024</v>
      </c>
      <c r="AT20" s="273">
        <v>3.7661077252695332</v>
      </c>
    </row>
    <row r="21" spans="1:46" s="11" customFormat="1" x14ac:dyDescent="0.2">
      <c r="A21" s="8"/>
      <c r="B21" s="290">
        <f t="shared" si="15"/>
        <v>7</v>
      </c>
      <c r="C21" s="19">
        <f t="shared" si="15"/>
        <v>2025</v>
      </c>
      <c r="D21" s="293">
        <f t="shared" ca="1" si="16"/>
        <v>3.884911573072708E-2</v>
      </c>
      <c r="E21" s="164">
        <f ca="1">LOOKUP(C21,NYMEX_Futures!$H$35:$T$35,NYMEX_Futures!$H$48:$T$48)</f>
        <v>2.9345795454545454</v>
      </c>
      <c r="F21" s="293">
        <f t="shared" ca="1" si="17"/>
        <v>-2.8293500094440211E-3</v>
      </c>
      <c r="G21" s="31">
        <f ca="1">TREND(OFFSET(G20,0,0,-$O$4,1),OFFSET($C20,0,0,-$O$4,1),$C21)</f>
        <v>2.6899301515151492</v>
      </c>
      <c r="H21" s="293">
        <f t="shared" ca="1" si="17"/>
        <v>3.4854829391951156E-3</v>
      </c>
      <c r="I21" s="31">
        <f ca="1">TREND(OFFSET(I20,0,0,-$O$4,1),OFFSET($C20,0,0,-$O$4,1),$C21)</f>
        <v>3.416834999999999</v>
      </c>
      <c r="J21" s="297">
        <f t="shared" si="18"/>
        <v>2.5037962399505093E-2</v>
      </c>
      <c r="K21" s="169">
        <f t="shared" si="3"/>
        <v>4.0627335311013049</v>
      </c>
      <c r="L21" s="299">
        <f t="shared" si="18"/>
        <v>2.5608511647987983E-2</v>
      </c>
      <c r="M21" s="169">
        <f t="shared" si="4"/>
        <v>3.7573540060295327</v>
      </c>
      <c r="N21" s="300">
        <f t="shared" si="19"/>
        <v>9.256241934864104E-2</v>
      </c>
      <c r="O21" s="169">
        <f t="shared" si="5"/>
        <v>4.1147077678480883</v>
      </c>
      <c r="P21" s="23">
        <f t="shared" ca="1" si="0"/>
        <v>-0.24464939393939611</v>
      </c>
      <c r="Q21" s="200">
        <f t="shared" ca="1" si="1"/>
        <v>0.4822554545454536</v>
      </c>
      <c r="R21" s="89">
        <f t="shared" ca="1" si="6"/>
        <v>3.8700583739086922</v>
      </c>
      <c r="S21" s="89">
        <f t="shared" ca="1" si="7"/>
        <v>4.5969632223935424</v>
      </c>
      <c r="T21" s="202">
        <f t="shared" ca="1" si="8"/>
        <v>2.6899301515151492</v>
      </c>
      <c r="U21" s="161">
        <f t="shared" ca="1" si="9"/>
        <v>3.416834999999999</v>
      </c>
      <c r="V21" s="247">
        <f t="shared" si="20"/>
        <v>1.5354098424245377</v>
      </c>
      <c r="W21" s="246">
        <f t="shared" si="21"/>
        <v>0.76556521261566735</v>
      </c>
      <c r="X21" s="246">
        <f t="shared" si="22"/>
        <v>1.9112102417329349</v>
      </c>
      <c r="Y21" s="181">
        <f ca="1">SUM(T21:U21)/2*Delivery_Tar!$E$7</f>
        <v>3.6116935797348461E-2</v>
      </c>
      <c r="Z21" s="22">
        <f>Delivery_Tar!$E$6</f>
        <v>8.2000000000000003E-2</v>
      </c>
      <c r="AA21" s="174">
        <f t="shared" ca="1" si="10"/>
        <v>4.3434569297370356</v>
      </c>
      <c r="AB21" s="175">
        <f t="shared" ca="1" si="11"/>
        <v>4.3005171484130154</v>
      </c>
      <c r="AC21" s="176">
        <f t="shared" ca="1" si="12"/>
        <v>5.4461621775302822</v>
      </c>
      <c r="AD21" s="280">
        <f t="shared" ca="1" si="13"/>
        <v>4.6967120852267783</v>
      </c>
      <c r="AE21" s="115">
        <f t="shared" si="2"/>
        <v>2025</v>
      </c>
      <c r="AF21" s="281">
        <f t="shared" ca="1" si="14"/>
        <v>4.6967120852267783</v>
      </c>
      <c r="AG21" s="282">
        <v>4.3534054853690911</v>
      </c>
      <c r="AI21" s="192"/>
      <c r="AJ21" s="192"/>
      <c r="AK21" s="192"/>
      <c r="AL21" s="192"/>
      <c r="AN21" s="259">
        <v>2025</v>
      </c>
      <c r="AO21" s="115">
        <v>3.7573540060295327</v>
      </c>
      <c r="AP21" s="260">
        <v>4.0627335311013049</v>
      </c>
      <c r="AS21" s="272">
        <v>2025</v>
      </c>
      <c r="AT21" s="273">
        <v>4.1147077678480883</v>
      </c>
    </row>
    <row r="22" spans="1:46" s="11" customFormat="1" ht="15" x14ac:dyDescent="0.25">
      <c r="A22" s="8"/>
      <c r="B22" s="290">
        <f t="shared" si="15"/>
        <v>8</v>
      </c>
      <c r="C22" s="19">
        <f t="shared" si="15"/>
        <v>2026</v>
      </c>
      <c r="D22" s="293">
        <f t="shared" ca="1" si="16"/>
        <v>4.0922696839798003E-2</v>
      </c>
      <c r="E22" s="164">
        <f ca="1">LOOKUP(C22,NYMEX_Futures!$H$35:$T$35,NYMEX_Futures!$H$48:$T$48)</f>
        <v>3.0546704545454539</v>
      </c>
      <c r="F22" s="293">
        <f ca="1">F21</f>
        <v>-2.8293500094440211E-3</v>
      </c>
      <c r="G22" s="166">
        <f ca="1">G21*(1+F22)</f>
        <v>2.6823193976155562</v>
      </c>
      <c r="H22" s="293">
        <f ca="1">H21</f>
        <v>3.4854829391951156E-3</v>
      </c>
      <c r="I22" s="166">
        <f ca="1">I21*(1+H22)</f>
        <v>3.4287443200985432</v>
      </c>
      <c r="J22" s="297">
        <f t="shared" si="18"/>
        <v>2.0672473650053681E-2</v>
      </c>
      <c r="K22" s="169">
        <f t="shared" si="3"/>
        <v>4.1467202829701861</v>
      </c>
      <c r="L22" s="299">
        <f t="shared" si="18"/>
        <v>2.0840892295835512E-2</v>
      </c>
      <c r="M22" s="169">
        <f t="shared" si="4"/>
        <v>3.8356606161865203</v>
      </c>
      <c r="N22" s="300">
        <f t="shared" si="19"/>
        <v>4.2727117683718285E-2</v>
      </c>
      <c r="O22" s="169">
        <f t="shared" si="5"/>
        <v>4.2905173708790434</v>
      </c>
      <c r="P22" s="170">
        <f ca="1">AVERAGE(P15:P21)</f>
        <v>-6.3794609847128994E-2</v>
      </c>
      <c r="Q22" s="196">
        <f ca="1">AVERAGE(Q15:Q21)</f>
        <v>0.67483442651542269</v>
      </c>
      <c r="R22" s="89">
        <f t="shared" ca="1" si="6"/>
        <v>4.2267227610319145</v>
      </c>
      <c r="S22" s="89">
        <f t="shared" ca="1" si="7"/>
        <v>4.9653517973944661</v>
      </c>
      <c r="T22" s="204">
        <f ca="1">T21+(T$25-T$21)/4</f>
        <v>3.1845084999591382</v>
      </c>
      <c r="U22" s="205">
        <f ca="1">U21+(U$25-U$21)/4</f>
        <v>3.9143443954134138</v>
      </c>
      <c r="V22" s="247">
        <f t="shared" si="20"/>
        <v>1.5661180392730285</v>
      </c>
      <c r="W22" s="246">
        <f t="shared" si="21"/>
        <v>0.78087651686798065</v>
      </c>
      <c r="X22" s="246">
        <f t="shared" si="22"/>
        <v>1.9494344465675937</v>
      </c>
      <c r="Y22" s="181">
        <f ca="1">SUM(T22:U22)/2*Delivery_Tar!$E$7</f>
        <v>4.1984390736457114E-2</v>
      </c>
      <c r="Z22" s="22">
        <f>Delivery_Tar!$E$6</f>
        <v>8.2000000000000003E-2</v>
      </c>
      <c r="AA22" s="174">
        <f t="shared" ca="1" si="10"/>
        <v>4.8746109299686236</v>
      </c>
      <c r="AB22" s="175">
        <f t="shared" ca="1" si="11"/>
        <v>4.819205303017851</v>
      </c>
      <c r="AC22" s="176">
        <f t="shared" ca="1" si="12"/>
        <v>5.9877632327174641</v>
      </c>
      <c r="AD22" s="280">
        <f t="shared" ca="1" si="13"/>
        <v>5.2271931552346462</v>
      </c>
      <c r="AE22" s="115">
        <f t="shared" si="2"/>
        <v>2026</v>
      </c>
      <c r="AF22" s="281">
        <f t="shared" ca="1" si="14"/>
        <v>5.2271931552346462</v>
      </c>
      <c r="AG22" s="282">
        <v>4.8696441240557187</v>
      </c>
      <c r="AI22" s="192"/>
      <c r="AJ22" s="192"/>
      <c r="AK22" s="192"/>
      <c r="AL22" s="192"/>
      <c r="AN22" s="259">
        <v>2026</v>
      </c>
      <c r="AO22" s="115">
        <v>3.8356606161865203</v>
      </c>
      <c r="AP22" s="260">
        <v>4.1467202829701861</v>
      </c>
      <c r="AS22" s="272">
        <v>2026</v>
      </c>
      <c r="AT22" s="273">
        <v>4.2905173708790434</v>
      </c>
    </row>
    <row r="23" spans="1:46" s="11" customFormat="1" ht="15" x14ac:dyDescent="0.25">
      <c r="A23" s="8"/>
      <c r="B23" s="290">
        <f t="shared" si="15"/>
        <v>9</v>
      </c>
      <c r="C23" s="19">
        <f t="shared" si="15"/>
        <v>2027</v>
      </c>
      <c r="D23" s="293">
        <f t="shared" ca="1" si="16"/>
        <v>3.275535599361664E-2</v>
      </c>
      <c r="E23" s="164">
        <f ca="1">LOOKUP(C23,NYMEX_Futures!$H$35:$T$35,NYMEX_Futures!$H$48:$T$48)</f>
        <v>3.154727272727273</v>
      </c>
      <c r="F23" s="293">
        <f t="shared" ref="F23:F57" ca="1" si="23">F22</f>
        <v>-2.8293500094440211E-3</v>
      </c>
      <c r="G23" s="166">
        <f t="shared" ref="G23:G57" ca="1" si="24">G22*(1+F23)</f>
        <v>2.6747301772025804</v>
      </c>
      <c r="H23" s="293">
        <f t="shared" ref="H23:H57" ca="1" si="25">H22</f>
        <v>3.4854829391951156E-3</v>
      </c>
      <c r="I23" s="166">
        <f t="shared" ref="I23:I57" ca="1" si="26">I22*(1+H23)</f>
        <v>3.4406951499291085</v>
      </c>
      <c r="J23" s="297">
        <f t="shared" si="18"/>
        <v>1.9668481529330407E-2</v>
      </c>
      <c r="K23" s="169">
        <f t="shared" si="3"/>
        <v>4.228279974263085</v>
      </c>
      <c r="L23" s="299">
        <f t="shared" si="18"/>
        <v>1.9716580061725532E-2</v>
      </c>
      <c r="M23" s="169">
        <f t="shared" si="4"/>
        <v>3.9112867258151693</v>
      </c>
      <c r="N23" s="300">
        <f t="shared" si="19"/>
        <v>2.8735037144481265E-2</v>
      </c>
      <c r="O23" s="169">
        <f t="shared" si="5"/>
        <v>4.4138055469002948</v>
      </c>
      <c r="P23" s="159">
        <f ca="1">P22</f>
        <v>-6.3794609847128994E-2</v>
      </c>
      <c r="Q23" s="197">
        <f ca="1">Q22</f>
        <v>0.67483442651542269</v>
      </c>
      <c r="R23" s="89">
        <f t="shared" ca="1" si="6"/>
        <v>4.3500109370531659</v>
      </c>
      <c r="S23" s="89">
        <f t="shared" ca="1" si="7"/>
        <v>5.0886399734157175</v>
      </c>
      <c r="T23" s="206">
        <f t="shared" ref="T23:U24" ca="1" si="27">T22+(T$25-T$21)/4</f>
        <v>3.6790868484031272</v>
      </c>
      <c r="U23" s="207">
        <f t="shared" ca="1" si="27"/>
        <v>4.4118537908268287</v>
      </c>
      <c r="V23" s="247">
        <f t="shared" si="20"/>
        <v>1.5974404000584892</v>
      </c>
      <c r="W23" s="246">
        <f t="shared" si="21"/>
        <v>0.79649404720534023</v>
      </c>
      <c r="X23" s="246">
        <f t="shared" si="22"/>
        <v>1.9884231354989457</v>
      </c>
      <c r="Y23" s="181">
        <f ca="1">SUM(T23:U23)/2*Delivery_Tar!$E$7</f>
        <v>4.785184567556576E-2</v>
      </c>
      <c r="Z23" s="22">
        <f>Delivery_Tar!$E$6</f>
        <v>8.2000000000000003E-2</v>
      </c>
      <c r="AA23" s="174">
        <f t="shared" ca="1" si="10"/>
        <v>5.4063790941371819</v>
      </c>
      <c r="AB23" s="175">
        <f t="shared" ca="1" si="11"/>
        <v>5.3381996837077343</v>
      </c>
      <c r="AC23" s="176">
        <f t="shared" ca="1" si="12"/>
        <v>6.5301287720013397</v>
      </c>
      <c r="AD23" s="280">
        <f t="shared" ca="1" si="13"/>
        <v>5.7582358499487514</v>
      </c>
      <c r="AE23" s="115">
        <f t="shared" si="2"/>
        <v>2027</v>
      </c>
      <c r="AF23" s="281">
        <f t="shared" ca="1" si="14"/>
        <v>5.7582358499487514</v>
      </c>
      <c r="AG23" s="282">
        <v>5.3858827627423453</v>
      </c>
      <c r="AI23" s="192"/>
      <c r="AJ23" s="192"/>
      <c r="AK23" s="192"/>
      <c r="AL23" s="192"/>
      <c r="AN23" s="259">
        <v>2027</v>
      </c>
      <c r="AO23" s="115">
        <v>3.9112867258151693</v>
      </c>
      <c r="AP23" s="260">
        <v>4.228279974263085</v>
      </c>
      <c r="AS23" s="272">
        <v>2027</v>
      </c>
      <c r="AT23" s="273">
        <v>4.4138055469002948</v>
      </c>
    </row>
    <row r="24" spans="1:46" s="11" customFormat="1" ht="15" x14ac:dyDescent="0.25">
      <c r="A24" s="8"/>
      <c r="B24" s="290">
        <f t="shared" si="15"/>
        <v>10</v>
      </c>
      <c r="C24" s="19">
        <f t="shared" si="15"/>
        <v>2028</v>
      </c>
      <c r="D24" s="293">
        <f t="shared" ca="1" si="16"/>
        <v>3.4791462547787748E-2</v>
      </c>
      <c r="E24" s="164">
        <f ca="1">LOOKUP(C24,NYMEX_Futures!$H$35:$T$35,NYMEX_Futures!$H$48:$T$48)</f>
        <v>3.2644848484848485</v>
      </c>
      <c r="F24" s="293">
        <f t="shared" ca="1" si="23"/>
        <v>-2.8293500094440211E-3</v>
      </c>
      <c r="G24" s="166">
        <f t="shared" ca="1" si="24"/>
        <v>2.6671624293504519</v>
      </c>
      <c r="H24" s="293">
        <f t="shared" ca="1" si="25"/>
        <v>3.4854829391951156E-3</v>
      </c>
      <c r="I24" s="166">
        <f t="shared" ca="1" si="26"/>
        <v>3.4526876341731576</v>
      </c>
      <c r="J24" s="297">
        <f t="shared" si="18"/>
        <v>2.0647200509023189E-2</v>
      </c>
      <c r="K24" s="169">
        <f t="shared" si="3"/>
        <v>4.3155821186999823</v>
      </c>
      <c r="L24" s="299">
        <f t="shared" si="18"/>
        <v>2.0777878142717178E-2</v>
      </c>
      <c r="M24" s="169">
        <f t="shared" si="4"/>
        <v>3.9925549647853842</v>
      </c>
      <c r="N24" s="300">
        <f t="shared" si="19"/>
        <v>4.4258927218142681E-2</v>
      </c>
      <c r="O24" s="169">
        <f t="shared" si="5"/>
        <v>4.6091558453555894</v>
      </c>
      <c r="P24" s="159">
        <f t="shared" ref="P24:P57" ca="1" si="28">P23</f>
        <v>-6.3794609847128994E-2</v>
      </c>
      <c r="Q24" s="197">
        <f t="shared" ref="Q24:Q57" ca="1" si="29">Q23</f>
        <v>0.67483442651542269</v>
      </c>
      <c r="R24" s="89">
        <f t="shared" ca="1" si="6"/>
        <v>4.5453612355084605</v>
      </c>
      <c r="S24" s="89">
        <f t="shared" ca="1" si="7"/>
        <v>5.2839902718710121</v>
      </c>
      <c r="T24" s="208">
        <f t="shared" ca="1" si="27"/>
        <v>4.1736651968471161</v>
      </c>
      <c r="U24" s="209">
        <f t="shared" ca="1" si="27"/>
        <v>4.9093631862402436</v>
      </c>
      <c r="V24" s="247">
        <f t="shared" si="20"/>
        <v>1.629389208059659</v>
      </c>
      <c r="W24" s="246">
        <f t="shared" si="21"/>
        <v>0.81242392814944708</v>
      </c>
      <c r="X24" s="246">
        <f t="shared" si="22"/>
        <v>2.0281915982089247</v>
      </c>
      <c r="Y24" s="181">
        <f ca="1">SUM(T24:U24)/2*Delivery_Tar!$E$7</f>
        <v>5.3719300614674413E-2</v>
      </c>
      <c r="Z24" s="22">
        <f>Delivery_Tar!$E$6</f>
        <v>8.2000000000000003E-2</v>
      </c>
      <c r="AA24" s="174">
        <f t="shared" ca="1" si="10"/>
        <v>5.9387737055214496</v>
      </c>
      <c r="AB24" s="175">
        <f t="shared" ca="1" si="11"/>
        <v>5.857506415004365</v>
      </c>
      <c r="AC24" s="176">
        <f t="shared" ca="1" si="12"/>
        <v>7.0732740850638427</v>
      </c>
      <c r="AD24" s="280">
        <f t="shared" ca="1" si="13"/>
        <v>6.2898514018632197</v>
      </c>
      <c r="AE24" s="115">
        <f t="shared" si="2"/>
        <v>2028</v>
      </c>
      <c r="AF24" s="281">
        <f t="shared" ca="1" si="14"/>
        <v>6.2898514018632197</v>
      </c>
      <c r="AG24" s="282">
        <v>5.9021214014289738</v>
      </c>
      <c r="AI24" s="192"/>
      <c r="AJ24" s="192"/>
      <c r="AK24" s="192"/>
      <c r="AL24" s="192"/>
      <c r="AN24" s="259">
        <v>2028</v>
      </c>
      <c r="AO24" s="115">
        <v>3.9925549647853842</v>
      </c>
      <c r="AP24" s="260">
        <v>4.3155821186999823</v>
      </c>
      <c r="AS24" s="272">
        <v>2028</v>
      </c>
      <c r="AT24" s="273">
        <v>4.6091558453555894</v>
      </c>
    </row>
    <row r="25" spans="1:46" s="11" customFormat="1" x14ac:dyDescent="0.2">
      <c r="A25" s="8"/>
      <c r="B25" s="290">
        <f t="shared" si="15"/>
        <v>11</v>
      </c>
      <c r="C25" s="19">
        <f t="shared" si="15"/>
        <v>2029</v>
      </c>
      <c r="D25" s="293">
        <f t="shared" ca="1" si="16"/>
        <v>3.4311065832462427E-2</v>
      </c>
      <c r="E25" s="31">
        <f ca="1">TREND(OFFSET(E24,0,0,-$O$4,1),OFFSET($C24,0,0,-$O$4,1),$C25)</f>
        <v>3.3764928030302883</v>
      </c>
      <c r="F25" s="293">
        <f t="shared" ca="1" si="23"/>
        <v>-2.8293500094440211E-3</v>
      </c>
      <c r="G25" s="166">
        <f t="shared" ca="1" si="24"/>
        <v>2.6596160933057802</v>
      </c>
      <c r="H25" s="293">
        <f t="shared" ca="1" si="25"/>
        <v>3.4854829391951156E-3</v>
      </c>
      <c r="I25" s="166">
        <f t="shared" ca="1" si="26"/>
        <v>3.4647219180164379</v>
      </c>
      <c r="J25" s="297">
        <f t="shared" si="18"/>
        <v>1.9353359874955608E-2</v>
      </c>
      <c r="K25" s="169">
        <f t="shared" si="3"/>
        <v>4.3991031325131065</v>
      </c>
      <c r="L25" s="299">
        <f t="shared" si="18"/>
        <v>1.9344960225416256E-2</v>
      </c>
      <c r="M25" s="169">
        <f t="shared" si="4"/>
        <v>4.0697907817769456</v>
      </c>
      <c r="N25" s="293">
        <f t="shared" si="19"/>
        <v>2.6660480553389768E-2</v>
      </c>
      <c r="O25" s="169">
        <f t="shared" si="5"/>
        <v>4.7320381551382349</v>
      </c>
      <c r="P25" s="159">
        <f t="shared" ca="1" si="28"/>
        <v>-6.3794609847128994E-2</v>
      </c>
      <c r="Q25" s="197">
        <f t="shared" ca="1" si="29"/>
        <v>0.67483442651542269</v>
      </c>
      <c r="R25" s="89">
        <f t="shared" ca="1" si="6"/>
        <v>4.668243545291106</v>
      </c>
      <c r="S25" s="89">
        <f t="shared" ca="1" si="7"/>
        <v>5.4068725816536576</v>
      </c>
      <c r="T25" s="169">
        <f ca="1">R25</f>
        <v>4.668243545291106</v>
      </c>
      <c r="U25" s="169">
        <f ca="1">S25</f>
        <v>5.4068725816536576</v>
      </c>
      <c r="V25" s="247">
        <f t="shared" si="20"/>
        <v>1.6619769922208523</v>
      </c>
      <c r="W25" s="246">
        <f t="shared" si="21"/>
        <v>0.82867240671243603</v>
      </c>
      <c r="X25" s="246">
        <f t="shared" si="22"/>
        <v>2.0687554301731033</v>
      </c>
      <c r="Y25" s="181">
        <f ca="1">SUM(T25:U25)/2*Delivery_Tar!$E$7</f>
        <v>5.9586755553783059E-2</v>
      </c>
      <c r="Z25" s="22">
        <f>Delivery_Tar!$E$6</f>
        <v>8.2000000000000003E-2</v>
      </c>
      <c r="AA25" s="174">
        <f t="shared" ca="1" si="10"/>
        <v>6.4718072930657415</v>
      </c>
      <c r="AB25" s="175">
        <f t="shared" ca="1" si="11"/>
        <v>6.3771317439198771</v>
      </c>
      <c r="AC25" s="176">
        <f t="shared" ca="1" si="12"/>
        <v>7.6172147673805437</v>
      </c>
      <c r="AD25" s="280">
        <f t="shared" ca="1" si="13"/>
        <v>6.8220512681220553</v>
      </c>
      <c r="AE25" s="115">
        <f t="shared" si="2"/>
        <v>2029</v>
      </c>
      <c r="AF25" s="281">
        <f t="shared" ca="1" si="14"/>
        <v>6.8220512681220553</v>
      </c>
      <c r="AG25" s="282">
        <v>6.0951608112370534</v>
      </c>
      <c r="AI25" s="192"/>
      <c r="AJ25" s="192"/>
      <c r="AK25" s="192"/>
      <c r="AL25" s="192"/>
      <c r="AN25" s="259">
        <v>2029</v>
      </c>
      <c r="AO25" s="115">
        <v>4.0697907817769456</v>
      </c>
      <c r="AP25" s="260">
        <v>4.3991031325131065</v>
      </c>
      <c r="AS25" s="272">
        <v>2029</v>
      </c>
      <c r="AT25" s="273">
        <v>4.7320381551382349</v>
      </c>
    </row>
    <row r="26" spans="1:46" s="11" customFormat="1" x14ac:dyDescent="0.2">
      <c r="A26" s="8"/>
      <c r="B26" s="290">
        <f t="shared" si="15"/>
        <v>12</v>
      </c>
      <c r="C26" s="19">
        <f t="shared" si="15"/>
        <v>2030</v>
      </c>
      <c r="D26" s="293">
        <f t="shared" ref="D26:D29" ca="1" si="30">D25</f>
        <v>3.4311065832462427E-2</v>
      </c>
      <c r="E26" s="166">
        <f t="shared" ref="E26:E29" ca="1" si="31">E25*(1+D26)</f>
        <v>3.4923438698778959</v>
      </c>
      <c r="F26" s="293">
        <f t="shared" ca="1" si="23"/>
        <v>-2.8293500094440211E-3</v>
      </c>
      <c r="G26" s="166">
        <f t="shared" ca="1" si="24"/>
        <v>2.6520911084870677</v>
      </c>
      <c r="H26" s="293">
        <f t="shared" ca="1" si="25"/>
        <v>3.4854829391951156E-3</v>
      </c>
      <c r="I26" s="166">
        <f t="shared" ca="1" si="26"/>
        <v>3.4767981471507392</v>
      </c>
      <c r="J26" s="297">
        <f t="shared" si="18"/>
        <v>2.104872454990701E-2</v>
      </c>
      <c r="K26" s="169">
        <f t="shared" si="3"/>
        <v>4.4916986426160079</v>
      </c>
      <c r="L26" s="299">
        <f t="shared" si="18"/>
        <v>2.1208811254020403E-2</v>
      </c>
      <c r="M26" s="169">
        <f t="shared" si="4"/>
        <v>4.156106206311005</v>
      </c>
      <c r="N26" s="293">
        <f t="shared" si="19"/>
        <v>3.2190160483800551E-2</v>
      </c>
      <c r="O26" s="169">
        <f t="shared" si="5"/>
        <v>4.8843632227676022</v>
      </c>
      <c r="P26" s="159">
        <f t="shared" ca="1" si="28"/>
        <v>-6.3794609847128994E-2</v>
      </c>
      <c r="Q26" s="197">
        <f t="shared" ca="1" si="29"/>
        <v>0.67483442651542269</v>
      </c>
      <c r="R26" s="89">
        <f t="shared" ca="1" si="6"/>
        <v>4.8205686129204732</v>
      </c>
      <c r="S26" s="89">
        <f t="shared" ca="1" si="7"/>
        <v>5.5591976492830248</v>
      </c>
      <c r="T26" s="169">
        <f t="shared" ref="T26:T57" ca="1" si="32">R26</f>
        <v>4.8205686129204732</v>
      </c>
      <c r="U26" s="169">
        <f t="shared" ref="U26:U57" ca="1" si="33">S26</f>
        <v>5.5591976492830248</v>
      </c>
      <c r="V26" s="247">
        <f t="shared" si="20"/>
        <v>1.6952165320652692</v>
      </c>
      <c r="W26" s="246">
        <f t="shared" si="21"/>
        <v>0.8452458548466848</v>
      </c>
      <c r="X26" s="246">
        <f t="shared" si="22"/>
        <v>2.1101305387765654</v>
      </c>
      <c r="Y26" s="181">
        <f ca="1">SUM(T26:U26)/2*Delivery_Tar!$E$7</f>
        <v>6.1388532616237029E-2</v>
      </c>
      <c r="Z26" s="22">
        <f>Delivery_Tar!$E$6</f>
        <v>8.2000000000000003E-2</v>
      </c>
      <c r="AA26" s="174">
        <f t="shared" ca="1" si="10"/>
        <v>6.6591736776019799</v>
      </c>
      <c r="AB26" s="175">
        <f t="shared" ca="1" si="11"/>
        <v>6.5478320367459464</v>
      </c>
      <c r="AC26" s="176">
        <f t="shared" ca="1" si="12"/>
        <v>7.8127167206758275</v>
      </c>
      <c r="AD26" s="280">
        <f t="shared" ca="1" si="13"/>
        <v>7.0065741450079173</v>
      </c>
      <c r="AE26" s="115">
        <f t="shared" si="2"/>
        <v>2030</v>
      </c>
      <c r="AF26" s="281">
        <f t="shared" ca="1" si="14"/>
        <v>7.0065741450079173</v>
      </c>
      <c r="AG26" s="282">
        <v>6.209987469100021</v>
      </c>
      <c r="AI26" s="192"/>
      <c r="AJ26" s="192"/>
      <c r="AK26" s="192"/>
      <c r="AL26" s="192"/>
      <c r="AN26" s="259">
        <v>2030</v>
      </c>
      <c r="AO26" s="115">
        <v>4.156106206311005</v>
      </c>
      <c r="AP26" s="260">
        <v>4.4916986426160079</v>
      </c>
      <c r="AS26" s="272">
        <v>2030</v>
      </c>
      <c r="AT26" s="273">
        <v>4.8843632227676022</v>
      </c>
    </row>
    <row r="27" spans="1:46" s="11" customFormat="1" x14ac:dyDescent="0.2">
      <c r="A27" s="8"/>
      <c r="B27" s="290">
        <f t="shared" si="15"/>
        <v>13</v>
      </c>
      <c r="C27" s="19">
        <f t="shared" si="15"/>
        <v>2031</v>
      </c>
      <c r="D27" s="293">
        <f t="shared" ca="1" si="30"/>
        <v>3.4311065832462427E-2</v>
      </c>
      <c r="E27" s="166">
        <f t="shared" ca="1" si="31"/>
        <v>3.6121699103068727</v>
      </c>
      <c r="F27" s="293">
        <f t="shared" ca="1" si="23"/>
        <v>-2.8293500094440211E-3</v>
      </c>
      <c r="G27" s="166">
        <f t="shared" ca="1" si="24"/>
        <v>2.6445874144842234</v>
      </c>
      <c r="H27" s="293">
        <f t="shared" ca="1" si="25"/>
        <v>3.4854829391951156E-3</v>
      </c>
      <c r="I27" s="166">
        <f t="shared" ca="1" si="26"/>
        <v>3.4889164677756579</v>
      </c>
      <c r="J27" s="297">
        <f t="shared" si="18"/>
        <v>2.2241809320449953E-2</v>
      </c>
      <c r="K27" s="169">
        <f t="shared" si="3"/>
        <v>4.5916021473499971</v>
      </c>
      <c r="L27" s="299">
        <f t="shared" si="18"/>
        <v>2.2524000205889159E-2</v>
      </c>
      <c r="M27" s="169">
        <f t="shared" si="4"/>
        <v>4.2497183433576513</v>
      </c>
      <c r="N27" s="293">
        <f t="shared" si="19"/>
        <v>1.8011774109983655E-2</v>
      </c>
      <c r="O27" s="169">
        <f t="shared" si="5"/>
        <v>4.972339269807204</v>
      </c>
      <c r="P27" s="159">
        <f t="shared" ca="1" si="28"/>
        <v>-6.3794609847128994E-2</v>
      </c>
      <c r="Q27" s="197">
        <f t="shared" ca="1" si="29"/>
        <v>0.67483442651542269</v>
      </c>
      <c r="R27" s="89">
        <f t="shared" ca="1" si="6"/>
        <v>4.9085446599600751</v>
      </c>
      <c r="S27" s="89">
        <f t="shared" ca="1" si="7"/>
        <v>5.6471736963226267</v>
      </c>
      <c r="T27" s="169">
        <f t="shared" ca="1" si="32"/>
        <v>4.9085446599600751</v>
      </c>
      <c r="U27" s="169">
        <f t="shared" ca="1" si="33"/>
        <v>5.6471736963226267</v>
      </c>
      <c r="V27" s="247">
        <f t="shared" si="20"/>
        <v>1.7291208627065746</v>
      </c>
      <c r="W27" s="246">
        <f t="shared" si="21"/>
        <v>0.86215077194361855</v>
      </c>
      <c r="X27" s="246">
        <f t="shared" si="22"/>
        <v>2.152333149552097</v>
      </c>
      <c r="Y27" s="181">
        <f ca="1">SUM(T27:U27)/2*Delivery_Tar!$E$7</f>
        <v>6.2429157288644961E-2</v>
      </c>
      <c r="Z27" s="22">
        <f>Delivery_Tar!$E$6</f>
        <v>8.2000000000000003E-2</v>
      </c>
      <c r="AA27" s="174">
        <f t="shared" ca="1" si="10"/>
        <v>6.7820946799552946</v>
      </c>
      <c r="AB27" s="175">
        <f t="shared" ca="1" si="11"/>
        <v>6.6537536255548897</v>
      </c>
      <c r="AC27" s="176">
        <f t="shared" ca="1" si="12"/>
        <v>7.943936003163369</v>
      </c>
      <c r="AD27" s="280">
        <f t="shared" ca="1" si="13"/>
        <v>7.1265947695578511</v>
      </c>
      <c r="AE27" s="115">
        <f t="shared" si="2"/>
        <v>2031</v>
      </c>
      <c r="AF27" s="281">
        <f t="shared" ca="1" si="14"/>
        <v>7.1265947695578511</v>
      </c>
      <c r="AG27" s="282">
        <v>6.3263573443425711</v>
      </c>
      <c r="AI27" s="192"/>
      <c r="AJ27" s="192"/>
      <c r="AK27" s="192"/>
      <c r="AL27" s="192"/>
      <c r="AN27" s="259">
        <v>2031</v>
      </c>
      <c r="AO27" s="115">
        <v>4.2497183433576513</v>
      </c>
      <c r="AP27" s="260">
        <v>4.5916021473499971</v>
      </c>
      <c r="AS27" s="272">
        <v>2031</v>
      </c>
      <c r="AT27" s="273">
        <v>4.972339269807204</v>
      </c>
    </row>
    <row r="28" spans="1:46" s="11" customFormat="1" x14ac:dyDescent="0.2">
      <c r="A28" s="8"/>
      <c r="B28" s="290">
        <f t="shared" si="15"/>
        <v>14</v>
      </c>
      <c r="C28" s="19">
        <f t="shared" si="15"/>
        <v>2032</v>
      </c>
      <c r="D28" s="293">
        <f t="shared" ca="1" si="30"/>
        <v>3.4311065832462427E-2</v>
      </c>
      <c r="E28" s="166">
        <f t="shared" ca="1" si="31"/>
        <v>3.7361073098974513</v>
      </c>
      <c r="F28" s="293">
        <f t="shared" ca="1" si="23"/>
        <v>-2.8293500094440211E-3</v>
      </c>
      <c r="G28" s="166">
        <f t="shared" ca="1" si="24"/>
        <v>2.6371049510580766</v>
      </c>
      <c r="H28" s="293">
        <f t="shared" ca="1" si="25"/>
        <v>3.4854829391951156E-3</v>
      </c>
      <c r="I28" s="166">
        <f t="shared" ca="1" si="26"/>
        <v>3.5010770266003663</v>
      </c>
      <c r="J28" s="297">
        <f t="shared" si="18"/>
        <v>2.3179443852833371E-2</v>
      </c>
      <c r="K28" s="169">
        <f t="shared" si="3"/>
        <v>4.6980329315190454</v>
      </c>
      <c r="L28" s="299">
        <f t="shared" si="18"/>
        <v>2.3564318795823276E-2</v>
      </c>
      <c r="M28" s="169">
        <f t="shared" si="4"/>
        <v>4.349860061192989</v>
      </c>
      <c r="N28" s="293">
        <f t="shared" si="19"/>
        <v>5.832457828425084E-2</v>
      </c>
      <c r="O28" s="169">
        <f t="shared" si="5"/>
        <v>5.2623488608049289</v>
      </c>
      <c r="P28" s="159">
        <f t="shared" ca="1" si="28"/>
        <v>-6.3794609847128994E-2</v>
      </c>
      <c r="Q28" s="197">
        <f t="shared" ca="1" si="29"/>
        <v>0.67483442651542269</v>
      </c>
      <c r="R28" s="89">
        <f t="shared" ca="1" si="6"/>
        <v>5.1985542509578</v>
      </c>
      <c r="S28" s="89">
        <f t="shared" ca="1" si="7"/>
        <v>5.9371832873203516</v>
      </c>
      <c r="T28" s="169">
        <f t="shared" ca="1" si="32"/>
        <v>5.1985542509578</v>
      </c>
      <c r="U28" s="169">
        <f t="shared" ca="1" si="33"/>
        <v>5.9371832873203516</v>
      </c>
      <c r="V28" s="247">
        <f t="shared" si="20"/>
        <v>1.7637032799607062</v>
      </c>
      <c r="W28" s="246">
        <f t="shared" si="21"/>
        <v>0.87939378738249097</v>
      </c>
      <c r="X28" s="246">
        <f t="shared" si="22"/>
        <v>2.195379812543139</v>
      </c>
      <c r="Y28" s="181">
        <f ca="1">SUM(T28:U28)/2*Delivery_Tar!$E$7</f>
        <v>6.5859535735761546E-2</v>
      </c>
      <c r="Z28" s="22">
        <f>Delivery_Tar!$E$6</f>
        <v>8.2000000000000003E-2</v>
      </c>
      <c r="AA28" s="174">
        <f t="shared" ca="1" si="10"/>
        <v>7.1101170666542677</v>
      </c>
      <c r="AB28" s="175">
        <f t="shared" ca="1" si="11"/>
        <v>6.9644366104386037</v>
      </c>
      <c r="AC28" s="176">
        <f t="shared" ca="1" si="12"/>
        <v>8.280422635599253</v>
      </c>
      <c r="AD28" s="280">
        <f t="shared" ca="1" si="13"/>
        <v>7.4516587708973745</v>
      </c>
      <c r="AE28" s="115">
        <f t="shared" si="2"/>
        <v>2032</v>
      </c>
      <c r="AF28" s="281">
        <f t="shared" ca="1" si="14"/>
        <v>7.4516587708973745</v>
      </c>
      <c r="AG28" s="282">
        <v>6.4528760363727882</v>
      </c>
      <c r="AI28" s="192"/>
      <c r="AJ28" s="192"/>
      <c r="AK28" s="192"/>
      <c r="AL28" s="192"/>
      <c r="AN28" s="259">
        <v>2032</v>
      </c>
      <c r="AO28" s="115">
        <v>4.349860061192989</v>
      </c>
      <c r="AP28" s="260">
        <v>4.6980329315190454</v>
      </c>
      <c r="AS28" s="272">
        <v>2032</v>
      </c>
      <c r="AT28" s="273">
        <v>5.2623488608049289</v>
      </c>
    </row>
    <row r="29" spans="1:46" s="11" customFormat="1" x14ac:dyDescent="0.2">
      <c r="A29" s="8"/>
      <c r="B29" s="290">
        <f t="shared" si="15"/>
        <v>15</v>
      </c>
      <c r="C29" s="19">
        <f t="shared" si="15"/>
        <v>2033</v>
      </c>
      <c r="D29" s="293">
        <f t="shared" ca="1" si="30"/>
        <v>3.4311065832462427E-2</v>
      </c>
      <c r="E29" s="166">
        <f t="shared" ca="1" si="31"/>
        <v>3.8642971337644867</v>
      </c>
      <c r="F29" s="293">
        <f t="shared" ca="1" si="23"/>
        <v>-2.8293500094440211E-3</v>
      </c>
      <c r="G29" s="166">
        <f t="shared" ca="1" si="24"/>
        <v>2.6296436581398956</v>
      </c>
      <c r="H29" s="293">
        <f t="shared" ca="1" si="25"/>
        <v>3.4854829391951156E-3</v>
      </c>
      <c r="I29" s="166">
        <f t="shared" ca="1" si="26"/>
        <v>3.5132799708453897</v>
      </c>
      <c r="J29" s="297">
        <f t="shared" si="18"/>
        <v>2.1766960980313086E-2</v>
      </c>
      <c r="K29" s="169">
        <f t="shared" si="3"/>
        <v>4.8002948310236464</v>
      </c>
      <c r="L29" s="299">
        <f t="shared" si="18"/>
        <v>2.2040141086536201E-2</v>
      </c>
      <c r="M29" s="169">
        <f t="shared" si="4"/>
        <v>4.4457315906483714</v>
      </c>
      <c r="N29" s="293">
        <f t="shared" si="19"/>
        <v>3.7442005238748757E-2</v>
      </c>
      <c r="O29" s="169">
        <f t="shared" si="5"/>
        <v>5.4593817544193106</v>
      </c>
      <c r="P29" s="159">
        <f t="shared" ca="1" si="28"/>
        <v>-6.3794609847128994E-2</v>
      </c>
      <c r="Q29" s="197">
        <f t="shared" ca="1" si="29"/>
        <v>0.67483442651542269</v>
      </c>
      <c r="R29" s="89">
        <f t="shared" ca="1" si="6"/>
        <v>5.3955871445721817</v>
      </c>
      <c r="S29" s="89">
        <f t="shared" ca="1" si="7"/>
        <v>6.1342161809347333</v>
      </c>
      <c r="T29" s="169">
        <f t="shared" ca="1" si="32"/>
        <v>5.3955871445721817</v>
      </c>
      <c r="U29" s="169">
        <f t="shared" ca="1" si="33"/>
        <v>6.1342161809347333</v>
      </c>
      <c r="V29" s="247">
        <f t="shared" si="20"/>
        <v>1.7989773455599203</v>
      </c>
      <c r="W29" s="246">
        <f t="shared" si="21"/>
        <v>0.89698166313014083</v>
      </c>
      <c r="X29" s="246">
        <f t="shared" si="22"/>
        <v>2.2392874087940018</v>
      </c>
      <c r="Y29" s="181">
        <f ca="1">SUM(T29:U29)/2*Delivery_Tar!$E$7</f>
        <v>6.8190139317879261E-2</v>
      </c>
      <c r="Z29" s="22">
        <f>Delivery_Tar!$E$6</f>
        <v>8.2000000000000003E-2</v>
      </c>
      <c r="AA29" s="174">
        <f t="shared" ca="1" si="10"/>
        <v>7.344754629449981</v>
      </c>
      <c r="AB29" s="175">
        <f t="shared" ca="1" si="11"/>
        <v>7.181387983382753</v>
      </c>
      <c r="AC29" s="176">
        <f t="shared" ca="1" si="12"/>
        <v>8.5236937290466148</v>
      </c>
      <c r="AD29" s="280">
        <f t="shared" ca="1" si="13"/>
        <v>7.6832787806264493</v>
      </c>
      <c r="AE29" s="115">
        <f t="shared" si="2"/>
        <v>2033</v>
      </c>
      <c r="AF29" s="281">
        <f t="shared" ca="1" si="14"/>
        <v>7.6832787806264493</v>
      </c>
      <c r="AG29" s="282">
        <v>6.5611134003363034</v>
      </c>
      <c r="AI29" s="192"/>
      <c r="AJ29" s="192"/>
      <c r="AK29" s="192"/>
      <c r="AL29" s="192"/>
      <c r="AN29" s="259">
        <v>2033</v>
      </c>
      <c r="AO29" s="115">
        <v>4.4457315906483714</v>
      </c>
      <c r="AP29" s="260">
        <v>4.8002948310236464</v>
      </c>
      <c r="AS29" s="272">
        <v>2033</v>
      </c>
      <c r="AT29" s="273">
        <v>5.4593817544193106</v>
      </c>
    </row>
    <row r="30" spans="1:46" s="11" customFormat="1" x14ac:dyDescent="0.2">
      <c r="A30" s="8"/>
      <c r="B30" s="290">
        <f t="shared" si="15"/>
        <v>16</v>
      </c>
      <c r="C30" s="19">
        <f t="shared" si="15"/>
        <v>2034</v>
      </c>
      <c r="D30" s="293">
        <f t="shared" ref="D30:D57" ca="1" si="34">D29</f>
        <v>3.4311065832462427E-2</v>
      </c>
      <c r="E30" s="166">
        <f t="shared" ref="E30:E57" ca="1" si="35">E29*(1+D30)</f>
        <v>3.9968852871172755</v>
      </c>
      <c r="F30" s="293">
        <f t="shared" ca="1" si="23"/>
        <v>-2.8293500094440211E-3</v>
      </c>
      <c r="G30" s="166">
        <f t="shared" ca="1" si="24"/>
        <v>2.622203475830903</v>
      </c>
      <c r="H30" s="293">
        <f t="shared" ca="1" si="25"/>
        <v>3.4854829391951156E-3</v>
      </c>
      <c r="I30" s="166">
        <f t="shared" ca="1" si="26"/>
        <v>3.525525448244387</v>
      </c>
      <c r="J30" s="297">
        <f t="shared" si="18"/>
        <v>2.2063859665969729E-2</v>
      </c>
      <c r="K30" s="169">
        <f t="shared" si="3"/>
        <v>4.906207862530632</v>
      </c>
      <c r="L30" s="299">
        <f t="shared" si="18"/>
        <v>2.2377194688293769E-2</v>
      </c>
      <c r="M30" s="169">
        <f t="shared" si="4"/>
        <v>4.545214591984208</v>
      </c>
      <c r="N30" s="293">
        <f t="shared" si="19"/>
        <v>3.3024466951311268E-2</v>
      </c>
      <c r="O30" s="169">
        <f t="shared" si="5"/>
        <v>5.6396749267427229</v>
      </c>
      <c r="P30" s="159">
        <f t="shared" ca="1" si="28"/>
        <v>-6.3794609847128994E-2</v>
      </c>
      <c r="Q30" s="197">
        <f t="shared" ca="1" si="29"/>
        <v>0.67483442651542269</v>
      </c>
      <c r="R30" s="89">
        <f t="shared" ca="1" si="6"/>
        <v>5.5758803168955939</v>
      </c>
      <c r="S30" s="89">
        <f t="shared" ca="1" si="7"/>
        <v>6.3145093532581456</v>
      </c>
      <c r="T30" s="169">
        <f t="shared" ca="1" si="32"/>
        <v>5.5758803168955939</v>
      </c>
      <c r="U30" s="169">
        <f t="shared" ca="1" si="33"/>
        <v>6.3145093532581456</v>
      </c>
      <c r="V30" s="247">
        <f t="shared" si="20"/>
        <v>1.8349568924711188</v>
      </c>
      <c r="W30" s="246">
        <f t="shared" si="21"/>
        <v>0.91492129639274367</v>
      </c>
      <c r="X30" s="246">
        <f t="shared" si="22"/>
        <v>2.2840731569698818</v>
      </c>
      <c r="Y30" s="181">
        <f ca="1">SUM(T30:U30)/2*Delivery_Tar!$E$7</f>
        <v>7.0322737106706751E-2</v>
      </c>
      <c r="Z30" s="22">
        <f>Delivery_Tar!$E$6</f>
        <v>8.2000000000000003E-2</v>
      </c>
      <c r="AA30" s="174">
        <f t="shared" ca="1" si="10"/>
        <v>7.5631599464734194</v>
      </c>
      <c r="AB30" s="175">
        <f t="shared" ca="1" si="11"/>
        <v>7.3817533867575955</v>
      </c>
      <c r="AC30" s="176">
        <f t="shared" ca="1" si="12"/>
        <v>8.7509052473347353</v>
      </c>
      <c r="AD30" s="280">
        <f t="shared" ca="1" si="13"/>
        <v>7.8986061935219167</v>
      </c>
      <c r="AE30" s="115">
        <f t="shared" si="2"/>
        <v>2034</v>
      </c>
      <c r="AF30" s="281">
        <f t="shared" ca="1" si="14"/>
        <v>7.8986061935219167</v>
      </c>
      <c r="AG30" s="282">
        <v>6.6793438997803518</v>
      </c>
      <c r="AI30" s="192"/>
      <c r="AJ30" s="192"/>
      <c r="AK30" s="192"/>
      <c r="AL30" s="192"/>
      <c r="AN30" s="259">
        <v>2034</v>
      </c>
      <c r="AO30" s="115">
        <v>4.545214591984208</v>
      </c>
      <c r="AP30" s="260">
        <v>4.906207862530632</v>
      </c>
      <c r="AS30" s="272">
        <v>2034</v>
      </c>
      <c r="AT30" s="273">
        <v>5.6396749267427229</v>
      </c>
    </row>
    <row r="31" spans="1:46" s="11" customFormat="1" x14ac:dyDescent="0.2">
      <c r="A31" s="8"/>
      <c r="B31" s="290">
        <f t="shared" si="15"/>
        <v>17</v>
      </c>
      <c r="C31" s="19">
        <f t="shared" si="15"/>
        <v>2035</v>
      </c>
      <c r="D31" s="293">
        <f t="shared" ca="1" si="34"/>
        <v>3.4311065832462427E-2</v>
      </c>
      <c r="E31" s="166">
        <f t="shared" ca="1" si="35"/>
        <v>4.1340226813283563</v>
      </c>
      <c r="F31" s="293">
        <f t="shared" ca="1" si="23"/>
        <v>-2.8293500094440211E-3</v>
      </c>
      <c r="G31" s="166">
        <f t="shared" ca="1" si="24"/>
        <v>2.6147843444017966</v>
      </c>
      <c r="H31" s="293">
        <f t="shared" ca="1" si="25"/>
        <v>3.4854829391951156E-3</v>
      </c>
      <c r="I31" s="166">
        <f t="shared" ca="1" si="26"/>
        <v>3.5378136070459405</v>
      </c>
      <c r="J31" s="297">
        <f t="shared" si="18"/>
        <v>2.1916012304224672E-2</v>
      </c>
      <c r="K31" s="169">
        <f t="shared" si="3"/>
        <v>5.0137323744129372</v>
      </c>
      <c r="L31" s="299">
        <f t="shared" si="18"/>
        <v>2.2227510971123604E-2</v>
      </c>
      <c r="M31" s="169">
        <f t="shared" si="4"/>
        <v>4.646243399193648</v>
      </c>
      <c r="N31" s="293">
        <f t="shared" si="19"/>
        <v>3.2533327673733875E-2</v>
      </c>
      <c r="O31" s="169">
        <f t="shared" si="5"/>
        <v>5.823152319107785</v>
      </c>
      <c r="P31" s="159">
        <f t="shared" ca="1" si="28"/>
        <v>-6.3794609847128994E-2</v>
      </c>
      <c r="Q31" s="197">
        <f t="shared" ca="1" si="29"/>
        <v>0.67483442651542269</v>
      </c>
      <c r="R31" s="89">
        <f t="shared" ca="1" si="6"/>
        <v>5.759357709260656</v>
      </c>
      <c r="S31" s="89">
        <f t="shared" ca="1" si="7"/>
        <v>6.4979867456232077</v>
      </c>
      <c r="T31" s="169">
        <f t="shared" ca="1" si="32"/>
        <v>5.759357709260656</v>
      </c>
      <c r="U31" s="169">
        <f t="shared" ca="1" si="33"/>
        <v>6.4979867456232077</v>
      </c>
      <c r="V31" s="247">
        <f t="shared" si="20"/>
        <v>1.8716560303205412</v>
      </c>
      <c r="W31" s="246">
        <f t="shared" si="21"/>
        <v>0.93321972232059858</v>
      </c>
      <c r="X31" s="246">
        <f t="shared" si="22"/>
        <v>2.3297546201092794</v>
      </c>
      <c r="Y31" s="181">
        <f ca="1">SUM(T31:U31)/2*Delivery_Tar!$E$7</f>
        <v>7.2492999442296882E-2</v>
      </c>
      <c r="Z31" s="22">
        <f>Delivery_Tar!$E$6</f>
        <v>8.2000000000000003E-2</v>
      </c>
      <c r="AA31" s="174">
        <f t="shared" ca="1" si="10"/>
        <v>7.7855067390234938</v>
      </c>
      <c r="AB31" s="175">
        <f t="shared" ca="1" si="11"/>
        <v>7.5856994673861022</v>
      </c>
      <c r="AC31" s="176">
        <f t="shared" ca="1" si="12"/>
        <v>8.9822343651747847</v>
      </c>
      <c r="AD31" s="280">
        <f t="shared" ca="1" si="13"/>
        <v>8.117813523861459</v>
      </c>
      <c r="AE31" s="115">
        <f t="shared" si="2"/>
        <v>2035</v>
      </c>
      <c r="AF31" s="281">
        <f t="shared" ca="1" si="14"/>
        <v>8.117813523861459</v>
      </c>
      <c r="AG31" s="282">
        <v>6.7827635781278106</v>
      </c>
      <c r="AI31" s="192"/>
      <c r="AJ31" s="192"/>
      <c r="AK31" s="192"/>
      <c r="AL31" s="192"/>
      <c r="AN31" s="259">
        <v>2035</v>
      </c>
      <c r="AO31" s="115">
        <v>4.646243399193648</v>
      </c>
      <c r="AP31" s="260">
        <v>5.0137323744129372</v>
      </c>
      <c r="AS31" s="272">
        <v>2035</v>
      </c>
      <c r="AT31" s="273">
        <v>5.823152319107785</v>
      </c>
    </row>
    <row r="32" spans="1:46" s="11" customFormat="1" x14ac:dyDescent="0.2">
      <c r="A32" s="8"/>
      <c r="B32" s="290">
        <f t="shared" si="15"/>
        <v>18</v>
      </c>
      <c r="C32" s="19">
        <f t="shared" si="15"/>
        <v>2036</v>
      </c>
      <c r="D32" s="293">
        <f t="shared" ca="1" si="34"/>
        <v>3.4311065832462427E-2</v>
      </c>
      <c r="E32" s="166">
        <f t="shared" ca="1" si="35"/>
        <v>4.2758654057003058</v>
      </c>
      <c r="F32" s="293">
        <f t="shared" ca="1" si="23"/>
        <v>-2.8293500094440211E-3</v>
      </c>
      <c r="G32" s="166">
        <f t="shared" ca="1" si="24"/>
        <v>2.6073862042922693</v>
      </c>
      <c r="H32" s="293">
        <f t="shared" ca="1" si="25"/>
        <v>3.4854829391951156E-3</v>
      </c>
      <c r="I32" s="166">
        <f t="shared" ca="1" si="26"/>
        <v>3.5501445960153513</v>
      </c>
      <c r="J32" s="297">
        <f t="shared" si="18"/>
        <v>2.1704215664151181E-2</v>
      </c>
      <c r="K32" s="169">
        <f t="shared" si="3"/>
        <v>5.1225515031495323</v>
      </c>
      <c r="L32" s="299">
        <f t="shared" si="18"/>
        <v>2.2014530458891741E-2</v>
      </c>
      <c r="M32" s="169">
        <f t="shared" si="4"/>
        <v>4.7485282660246213</v>
      </c>
      <c r="N32" s="293">
        <f t="shared" si="19"/>
        <v>4.1383967218160136E-2</v>
      </c>
      <c r="O32" s="169">
        <f t="shared" si="5"/>
        <v>6.0641374637880947</v>
      </c>
      <c r="P32" s="159">
        <f t="shared" ca="1" si="28"/>
        <v>-6.3794609847128994E-2</v>
      </c>
      <c r="Q32" s="197">
        <f t="shared" ca="1" si="29"/>
        <v>0.67483442651542269</v>
      </c>
      <c r="R32" s="89">
        <f t="shared" ca="1" si="6"/>
        <v>6.0003428539409658</v>
      </c>
      <c r="S32" s="89">
        <f t="shared" ca="1" si="7"/>
        <v>6.7389718903035174</v>
      </c>
      <c r="T32" s="169">
        <f t="shared" ca="1" si="32"/>
        <v>6.0003428539409658</v>
      </c>
      <c r="U32" s="169">
        <f t="shared" ca="1" si="33"/>
        <v>6.7389718903035174</v>
      </c>
      <c r="V32" s="247">
        <f t="shared" si="20"/>
        <v>1.9090891509269521</v>
      </c>
      <c r="W32" s="246">
        <f t="shared" si="21"/>
        <v>0.95188411676701057</v>
      </c>
      <c r="X32" s="246">
        <f t="shared" si="22"/>
        <v>2.3763497125114652</v>
      </c>
      <c r="Y32" s="181">
        <f ca="1">SUM(T32:U32)/2*Delivery_Tar!$E$7</f>
        <v>7.5343492226147932E-2</v>
      </c>
      <c r="Z32" s="22">
        <f>Delivery_Tar!$E$6</f>
        <v>8.2000000000000003E-2</v>
      </c>
      <c r="AA32" s="174">
        <f t="shared" ca="1" si="10"/>
        <v>8.066775497094067</v>
      </c>
      <c r="AB32" s="175">
        <f t="shared" ca="1" si="11"/>
        <v>7.8481994992966762</v>
      </c>
      <c r="AC32" s="176">
        <f t="shared" ca="1" si="12"/>
        <v>9.2726650950411322</v>
      </c>
      <c r="AD32" s="280">
        <f t="shared" ca="1" si="13"/>
        <v>8.3958800304772918</v>
      </c>
      <c r="AE32" s="115">
        <f t="shared" si="2"/>
        <v>2036</v>
      </c>
      <c r="AF32" s="281">
        <f t="shared" ca="1" si="14"/>
        <v>8.3958800304772918</v>
      </c>
      <c r="AG32" s="282">
        <v>7.0427689665381541</v>
      </c>
      <c r="AI32" s="192"/>
      <c r="AJ32" s="192"/>
      <c r="AK32" s="192"/>
      <c r="AL32" s="192"/>
      <c r="AN32" s="261">
        <v>2036</v>
      </c>
      <c r="AO32" s="262">
        <v>4.7485282660246213</v>
      </c>
      <c r="AP32" s="263">
        <v>5.1225515031495323</v>
      </c>
      <c r="AS32" s="272">
        <v>2036</v>
      </c>
      <c r="AT32" s="273">
        <v>6.0641374637880947</v>
      </c>
    </row>
    <row r="33" spans="1:46" s="11" customFormat="1" x14ac:dyDescent="0.2">
      <c r="A33" s="8"/>
      <c r="B33" s="290">
        <f t="shared" ref="B33:C48" si="36">B32+1</f>
        <v>19</v>
      </c>
      <c r="C33" s="19">
        <f t="shared" si="36"/>
        <v>2037</v>
      </c>
      <c r="D33" s="293">
        <f t="shared" ca="1" si="34"/>
        <v>3.4311065832462427E-2</v>
      </c>
      <c r="E33" s="166">
        <f t="shared" ca="1" si="35"/>
        <v>4.4225749051260372</v>
      </c>
      <c r="F33" s="293">
        <f t="shared" ca="1" si="23"/>
        <v>-2.8293500094440211E-3</v>
      </c>
      <c r="G33" s="166">
        <f t="shared" ca="1" si="24"/>
        <v>2.6000089961105308</v>
      </c>
      <c r="H33" s="293">
        <f t="shared" ca="1" si="25"/>
        <v>3.4854829391951156E-3</v>
      </c>
      <c r="I33" s="166">
        <f t="shared" ca="1" si="26"/>
        <v>3.5625185644364383</v>
      </c>
      <c r="J33" s="297">
        <f t="shared" ref="J33" ca="1" si="37">(K33-K32)/K32</f>
        <v>2.0371645518555512E-2</v>
      </c>
      <c r="K33" s="227">
        <f ca="1">TREND(OFFSET(K32,0,0,-$O$4,1),OFFSET($C32,0,0,-$O$4,1),$C33)</f>
        <v>5.2269063065222383</v>
      </c>
      <c r="L33" s="299">
        <f t="shared" ref="L33" ca="1" si="38">(M33-M32)/M32</f>
        <v>2.0625713012483379E-2</v>
      </c>
      <c r="M33" s="227">
        <f ca="1">TREND(OFFSET(M32,0,0,-$O$4,1),OFFSET($C32,0,0,-$O$4,1),$C33)</f>
        <v>4.8464700472713105</v>
      </c>
      <c r="N33" s="293">
        <f t="shared" si="19"/>
        <v>2.6935753802853787E-2</v>
      </c>
      <c r="O33" s="169">
        <f t="shared" si="5"/>
        <v>6.227479577539353</v>
      </c>
      <c r="P33" s="159">
        <f t="shared" ca="1" si="28"/>
        <v>-6.3794609847128994E-2</v>
      </c>
      <c r="Q33" s="197">
        <f t="shared" ca="1" si="29"/>
        <v>0.67483442651542269</v>
      </c>
      <c r="R33" s="89">
        <f t="shared" ca="1" si="6"/>
        <v>6.1636849676922241</v>
      </c>
      <c r="S33" s="89">
        <f t="shared" ca="1" si="7"/>
        <v>6.9023140040547757</v>
      </c>
      <c r="T33" s="169">
        <f t="shared" ca="1" si="32"/>
        <v>6.1636849676922241</v>
      </c>
      <c r="U33" s="169">
        <f t="shared" ca="1" si="33"/>
        <v>6.9023140040547757</v>
      </c>
      <c r="V33" s="247">
        <f t="shared" si="20"/>
        <v>1.9472709339454912</v>
      </c>
      <c r="W33" s="246">
        <f t="shared" si="21"/>
        <v>0.97092179910235077</v>
      </c>
      <c r="X33" s="246">
        <f t="shared" si="22"/>
        <v>2.4238767067616944</v>
      </c>
      <c r="Y33" s="181">
        <f ca="1">SUM(T33:U33)/2*Delivery_Tar!$E$7</f>
        <v>7.7275584418654689E-2</v>
      </c>
      <c r="Z33" s="22">
        <f>Delivery_Tar!$E$6</f>
        <v>8.2000000000000003E-2</v>
      </c>
      <c r="AA33" s="174">
        <f t="shared" ca="1" si="10"/>
        <v>8.270231486056371</v>
      </c>
      <c r="AB33" s="175">
        <f t="shared" ca="1" si="11"/>
        <v>8.0325113875757825</v>
      </c>
      <c r="AC33" s="176">
        <f t="shared" ca="1" si="12"/>
        <v>9.4854662952351241</v>
      </c>
      <c r="AD33" s="280">
        <f t="shared" ca="1" si="13"/>
        <v>8.5960697229557592</v>
      </c>
      <c r="AE33" s="115">
        <f t="shared" si="2"/>
        <v>2037</v>
      </c>
      <c r="AF33" s="281">
        <f t="shared" ca="1" si="14"/>
        <v>8.5960697229557592</v>
      </c>
      <c r="AG33" s="282">
        <v>7.1903158712542004</v>
      </c>
      <c r="AI33" s="192"/>
      <c r="AJ33" s="192"/>
      <c r="AK33" s="192"/>
      <c r="AL33" s="192"/>
      <c r="AS33" s="272">
        <v>2037</v>
      </c>
      <c r="AT33" s="273">
        <v>6.227479577539353</v>
      </c>
    </row>
    <row r="34" spans="1:46" s="11" customFormat="1" x14ac:dyDescent="0.2">
      <c r="A34" s="8"/>
      <c r="B34" s="290">
        <f t="shared" si="36"/>
        <v>20</v>
      </c>
      <c r="C34" s="19">
        <f t="shared" si="36"/>
        <v>2038</v>
      </c>
      <c r="D34" s="293">
        <f t="shared" ca="1" si="34"/>
        <v>3.4311065832462427E-2</v>
      </c>
      <c r="E34" s="166">
        <f t="shared" ca="1" si="35"/>
        <v>4.5743181638448123</v>
      </c>
      <c r="F34" s="293">
        <f t="shared" ca="1" si="23"/>
        <v>-2.8293500094440211E-3</v>
      </c>
      <c r="G34" s="166">
        <f t="shared" ca="1" si="24"/>
        <v>2.5926526606328308</v>
      </c>
      <c r="H34" s="293">
        <f t="shared" ca="1" si="25"/>
        <v>3.4854829391951156E-3</v>
      </c>
      <c r="I34" s="166">
        <f t="shared" ca="1" si="26"/>
        <v>3.5749356621133472</v>
      </c>
      <c r="J34" s="244">
        <f t="shared" ref="J34:J57" ca="1" si="39">J33</f>
        <v>2.0371645518555512E-2</v>
      </c>
      <c r="K34" s="166">
        <f t="shared" ref="K34:K57" ca="1" si="40">K33*(1+J34)</f>
        <v>5.333386988957411</v>
      </c>
      <c r="L34" s="293">
        <f t="shared" ref="L34:L57" ca="1" si="41">L33</f>
        <v>2.0625713012483379E-2</v>
      </c>
      <c r="M34" s="166">
        <f t="shared" ref="M34:M57" ca="1" si="42">M33*(1+L34)</f>
        <v>4.9464319475899252</v>
      </c>
      <c r="N34" s="293">
        <f t="shared" si="19"/>
        <v>2.4440010207453577E-2</v>
      </c>
      <c r="O34" s="169">
        <f t="shared" si="5"/>
        <v>6.3796792419811235</v>
      </c>
      <c r="P34" s="159">
        <f t="shared" ca="1" si="28"/>
        <v>-6.3794609847128994E-2</v>
      </c>
      <c r="Q34" s="197">
        <f t="shared" ca="1" si="29"/>
        <v>0.67483442651542269</v>
      </c>
      <c r="R34" s="89">
        <f t="shared" ca="1" si="6"/>
        <v>6.3158846321339945</v>
      </c>
      <c r="S34" s="89">
        <f t="shared" ca="1" si="7"/>
        <v>7.0545136684965462</v>
      </c>
      <c r="T34" s="169">
        <f t="shared" ca="1" si="32"/>
        <v>6.3158846321339945</v>
      </c>
      <c r="U34" s="169">
        <f t="shared" ca="1" si="33"/>
        <v>7.0545136684965462</v>
      </c>
      <c r="V34" s="247">
        <f t="shared" si="20"/>
        <v>1.986216352624401</v>
      </c>
      <c r="W34" s="246">
        <f t="shared" si="21"/>
        <v>0.99034023508439784</v>
      </c>
      <c r="X34" s="246">
        <f t="shared" si="22"/>
        <v>2.4723542408969283</v>
      </c>
      <c r="Y34" s="181">
        <f ca="1">SUM(T34:U34)/2*Delivery_Tar!$E$7</f>
        <v>7.9075878149504161E-2</v>
      </c>
      <c r="Z34" s="22">
        <f>Delivery_Tar!$E$6</f>
        <v>8.2000000000000003E-2</v>
      </c>
      <c r="AA34" s="174">
        <f t="shared" ca="1" si="10"/>
        <v>8.4631768629079005</v>
      </c>
      <c r="AB34" s="175">
        <f t="shared" ca="1" si="11"/>
        <v>8.2059297817304486</v>
      </c>
      <c r="AC34" s="176">
        <f t="shared" ca="1" si="12"/>
        <v>9.687943787542979</v>
      </c>
      <c r="AD34" s="280">
        <f t="shared" ca="1" si="13"/>
        <v>8.7856834773937749</v>
      </c>
      <c r="AE34" s="115">
        <f t="shared" si="2"/>
        <v>2038</v>
      </c>
      <c r="AF34" s="281">
        <f t="shared" ca="1" si="14"/>
        <v>8.7856834773937749</v>
      </c>
      <c r="AG34" s="282">
        <v>7.42263513539028</v>
      </c>
      <c r="AI34" s="192"/>
      <c r="AJ34" s="192"/>
      <c r="AK34" s="192"/>
      <c r="AL34" s="192"/>
      <c r="AS34" s="272">
        <v>2038</v>
      </c>
      <c r="AT34" s="273">
        <v>6.3796792419811235</v>
      </c>
    </row>
    <row r="35" spans="1:46" s="11" customFormat="1" x14ac:dyDescent="0.2">
      <c r="A35" s="8"/>
      <c r="B35" s="290">
        <f t="shared" si="36"/>
        <v>21</v>
      </c>
      <c r="C35" s="19">
        <f t="shared" si="36"/>
        <v>2039</v>
      </c>
      <c r="D35" s="293">
        <f t="shared" ca="1" si="34"/>
        <v>3.4311065832462427E-2</v>
      </c>
      <c r="E35" s="166">
        <f t="shared" ca="1" si="35"/>
        <v>4.7312678955031195</v>
      </c>
      <c r="F35" s="293">
        <f t="shared" ca="1" si="23"/>
        <v>-2.8293500094440211E-3</v>
      </c>
      <c r="G35" s="166">
        <f t="shared" ca="1" si="24"/>
        <v>2.5853171388029841</v>
      </c>
      <c r="H35" s="293">
        <f t="shared" ca="1" si="25"/>
        <v>3.4854829391951156E-3</v>
      </c>
      <c r="I35" s="166">
        <f t="shared" ca="1" si="26"/>
        <v>3.5873960393723632</v>
      </c>
      <c r="J35" s="244">
        <f t="shared" ca="1" si="39"/>
        <v>2.0371645518555512E-2</v>
      </c>
      <c r="K35" s="166">
        <f t="shared" ca="1" si="40"/>
        <v>5.4420368581097271</v>
      </c>
      <c r="L35" s="293">
        <f t="shared" ca="1" si="41"/>
        <v>2.0625713012483379E-2</v>
      </c>
      <c r="M35" s="166">
        <f t="shared" ca="1" si="42"/>
        <v>5.0484556333766939</v>
      </c>
      <c r="N35" s="293">
        <f t="shared" si="19"/>
        <v>2.7313251745473652E-2</v>
      </c>
      <c r="O35" s="169">
        <f t="shared" si="5"/>
        <v>6.5539290271727264</v>
      </c>
      <c r="P35" s="159">
        <f t="shared" ca="1" si="28"/>
        <v>-6.3794609847128994E-2</v>
      </c>
      <c r="Q35" s="197">
        <f t="shared" ca="1" si="29"/>
        <v>0.67483442651542269</v>
      </c>
      <c r="R35" s="89">
        <f t="shared" ca="1" si="6"/>
        <v>6.4901344173255975</v>
      </c>
      <c r="S35" s="89">
        <f t="shared" ca="1" si="7"/>
        <v>7.2287634536881491</v>
      </c>
      <c r="T35" s="169">
        <f t="shared" ca="1" si="32"/>
        <v>6.4901344173255975</v>
      </c>
      <c r="U35" s="169">
        <f t="shared" ca="1" si="33"/>
        <v>7.2287634536881491</v>
      </c>
      <c r="V35" s="247">
        <f t="shared" si="20"/>
        <v>2.0259406796768888</v>
      </c>
      <c r="W35" s="246">
        <f t="shared" si="21"/>
        <v>1.0101470397860859</v>
      </c>
      <c r="X35" s="246">
        <f t="shared" si="22"/>
        <v>2.521801325714867</v>
      </c>
      <c r="Y35" s="181">
        <f ca="1">SUM(T35:U35)/2*Delivery_Tar!$E$7</f>
        <v>8.1136991733643041E-2</v>
      </c>
      <c r="Z35" s="22">
        <f>Delivery_Tar!$E$6</f>
        <v>8.2000000000000003E-2</v>
      </c>
      <c r="AA35" s="174">
        <f t="shared" ca="1" si="10"/>
        <v>8.679212088736131</v>
      </c>
      <c r="AB35" s="175">
        <f t="shared" ca="1" si="11"/>
        <v>8.4020474852078788</v>
      </c>
      <c r="AC35" s="176">
        <f t="shared" ca="1" si="12"/>
        <v>9.91370177113666</v>
      </c>
      <c r="AD35" s="280">
        <f t="shared" ca="1" si="13"/>
        <v>8.9983204483602233</v>
      </c>
      <c r="AE35" s="115">
        <f t="shared" si="2"/>
        <v>2039</v>
      </c>
      <c r="AF35" s="281">
        <f t="shared" ca="1" si="14"/>
        <v>8.9983204483602233</v>
      </c>
      <c r="AG35" s="282">
        <v>7.6312837173379355</v>
      </c>
      <c r="AI35" s="192"/>
      <c r="AJ35" s="192"/>
      <c r="AK35" s="192"/>
      <c r="AL35" s="192"/>
      <c r="AS35" s="272">
        <v>2039</v>
      </c>
      <c r="AT35" s="273">
        <v>6.5539290271727264</v>
      </c>
    </row>
    <row r="36" spans="1:46" s="11" customFormat="1" x14ac:dyDescent="0.2">
      <c r="A36" s="8"/>
      <c r="B36" s="290">
        <f t="shared" si="36"/>
        <v>22</v>
      </c>
      <c r="C36" s="19">
        <f t="shared" si="36"/>
        <v>2040</v>
      </c>
      <c r="D36" s="293">
        <f t="shared" ca="1" si="34"/>
        <v>3.4311065832462427E-2</v>
      </c>
      <c r="E36" s="166">
        <f t="shared" ca="1" si="35"/>
        <v>4.8936027397367425</v>
      </c>
      <c r="F36" s="293">
        <f t="shared" ca="1" si="23"/>
        <v>-2.8293500094440211E-3</v>
      </c>
      <c r="G36" s="166">
        <f t="shared" ca="1" si="24"/>
        <v>2.5780023717318961</v>
      </c>
      <c r="H36" s="293">
        <f t="shared" ca="1" si="25"/>
        <v>3.4854829391951156E-3</v>
      </c>
      <c r="I36" s="166">
        <f t="shared" ca="1" si="26"/>
        <v>3.5998998470637313</v>
      </c>
      <c r="J36" s="244">
        <f t="shared" ca="1" si="39"/>
        <v>2.0371645518555512E-2</v>
      </c>
      <c r="K36" s="166">
        <f t="shared" ca="1" si="40"/>
        <v>5.5529001038820516</v>
      </c>
      <c r="L36" s="293">
        <f t="shared" ca="1" si="41"/>
        <v>2.0625713012483379E-2</v>
      </c>
      <c r="M36" s="166">
        <f t="shared" ca="1" si="42"/>
        <v>5.1525836304269763</v>
      </c>
      <c r="N36" s="293">
        <f t="shared" si="19"/>
        <v>3.6518325098105965E-2</v>
      </c>
      <c r="O36" s="169">
        <f t="shared" si="5"/>
        <v>6.7932675380569334</v>
      </c>
      <c r="P36" s="159">
        <f t="shared" ca="1" si="28"/>
        <v>-6.3794609847128994E-2</v>
      </c>
      <c r="Q36" s="197">
        <f t="shared" ca="1" si="29"/>
        <v>0.67483442651542269</v>
      </c>
      <c r="R36" s="89">
        <f t="shared" ca="1" si="6"/>
        <v>6.7294729282098045</v>
      </c>
      <c r="S36" s="89">
        <f t="shared" ca="1" si="7"/>
        <v>7.4681019645723561</v>
      </c>
      <c r="T36" s="169">
        <f t="shared" ca="1" si="32"/>
        <v>6.7294729282098045</v>
      </c>
      <c r="U36" s="169">
        <f t="shared" ca="1" si="33"/>
        <v>7.4681019645723561</v>
      </c>
      <c r="V36" s="247">
        <f t="shared" si="20"/>
        <v>2.0664594932704268</v>
      </c>
      <c r="W36" s="246">
        <f t="shared" si="21"/>
        <v>1.0303499805818077</v>
      </c>
      <c r="X36" s="246">
        <f t="shared" si="22"/>
        <v>2.5722373522291644</v>
      </c>
      <c r="Y36" s="181">
        <f ca="1">SUM(T36:U36)/2*Delivery_Tar!$E$7</f>
        <v>8.3968007309636883E-2</v>
      </c>
      <c r="Z36" s="22">
        <f>Delivery_Tar!$E$6</f>
        <v>8.2000000000000003E-2</v>
      </c>
      <c r="AA36" s="174">
        <f t="shared" ca="1" si="10"/>
        <v>8.9619004287898676</v>
      </c>
      <c r="AB36" s="175">
        <f t="shared" ca="1" si="11"/>
        <v>8.6644199524638008</v>
      </c>
      <c r="AC36" s="176">
        <f t="shared" ca="1" si="12"/>
        <v>10.206307324111158</v>
      </c>
      <c r="AD36" s="280">
        <f t="shared" ca="1" si="13"/>
        <v>9.2775425684549422</v>
      </c>
      <c r="AE36" s="115">
        <f t="shared" si="2"/>
        <v>2040</v>
      </c>
      <c r="AF36" s="281">
        <f t="shared" ca="1" si="14"/>
        <v>9.2775425684549422</v>
      </c>
      <c r="AG36" s="282">
        <v>7.8093836720162004</v>
      </c>
      <c r="AI36" s="192"/>
      <c r="AJ36" s="192"/>
      <c r="AK36" s="192"/>
      <c r="AL36" s="192"/>
      <c r="AS36" s="272">
        <v>2040</v>
      </c>
      <c r="AT36" s="273">
        <v>6.7932675380569334</v>
      </c>
    </row>
    <row r="37" spans="1:46" s="11" customFormat="1" x14ac:dyDescent="0.2">
      <c r="A37" s="8"/>
      <c r="B37" s="290">
        <f t="shared" si="36"/>
        <v>23</v>
      </c>
      <c r="C37" s="19">
        <f t="shared" si="36"/>
        <v>2041</v>
      </c>
      <c r="D37" s="293">
        <f t="shared" ca="1" si="34"/>
        <v>3.4311065832462427E-2</v>
      </c>
      <c r="E37" s="166">
        <f t="shared" ca="1" si="35"/>
        <v>5.0615074654977681</v>
      </c>
      <c r="F37" s="293">
        <f t="shared" ca="1" si="23"/>
        <v>-2.8293500094440211E-3</v>
      </c>
      <c r="G37" s="166">
        <f t="shared" ca="1" si="24"/>
        <v>2.5707083006970897</v>
      </c>
      <c r="H37" s="293">
        <f t="shared" ca="1" si="25"/>
        <v>3.4854829391951156E-3</v>
      </c>
      <c r="I37" s="166">
        <f t="shared" ca="1" si="26"/>
        <v>3.612447236563483</v>
      </c>
      <c r="J37" s="244">
        <f t="shared" ca="1" si="39"/>
        <v>2.0371645518555512E-2</v>
      </c>
      <c r="K37" s="166">
        <f t="shared" ca="1" si="40"/>
        <v>5.6660218163982865</v>
      </c>
      <c r="L37" s="293">
        <f t="shared" ca="1" si="41"/>
        <v>2.0625713012483379E-2</v>
      </c>
      <c r="M37" s="166">
        <f t="shared" ca="1" si="42"/>
        <v>5.2588593416609832</v>
      </c>
      <c r="N37" s="293">
        <f t="shared" si="19"/>
        <v>1.8896464485066562E-2</v>
      </c>
      <c r="O37" s="169">
        <f t="shared" si="5"/>
        <v>6.9216362768273818</v>
      </c>
      <c r="P37" s="159">
        <f t="shared" ca="1" si="28"/>
        <v>-6.3794609847128994E-2</v>
      </c>
      <c r="Q37" s="197">
        <f t="shared" ca="1" si="29"/>
        <v>0.67483442651542269</v>
      </c>
      <c r="R37" s="89">
        <f t="shared" ca="1" si="6"/>
        <v>6.8578416669802529</v>
      </c>
      <c r="S37" s="89">
        <f t="shared" ca="1" si="7"/>
        <v>7.5964707033428045</v>
      </c>
      <c r="T37" s="169">
        <f t="shared" ca="1" si="32"/>
        <v>6.8578416669802529</v>
      </c>
      <c r="U37" s="169">
        <f t="shared" ca="1" si="33"/>
        <v>7.5964707033428045</v>
      </c>
      <c r="V37" s="247">
        <f t="shared" si="20"/>
        <v>2.1077886831358352</v>
      </c>
      <c r="W37" s="246">
        <f t="shared" si="21"/>
        <v>1.050956980193444</v>
      </c>
      <c r="X37" s="246">
        <f t="shared" si="22"/>
        <v>2.6236820992737475</v>
      </c>
      <c r="Y37" s="181">
        <f ca="1">SUM(T37:U37)/2*Delivery_Tar!$E$7</f>
        <v>8.5486416936183127E-2</v>
      </c>
      <c r="Z37" s="22">
        <f>Delivery_Tar!$E$6</f>
        <v>8.2000000000000003E-2</v>
      </c>
      <c r="AA37" s="174">
        <f t="shared" ca="1" si="10"/>
        <v>9.1331167670522717</v>
      </c>
      <c r="AB37" s="175">
        <f t="shared" ca="1" si="11"/>
        <v>8.8149141004724321</v>
      </c>
      <c r="AC37" s="176">
        <f t="shared" ca="1" si="12"/>
        <v>10.387639219552735</v>
      </c>
      <c r="AD37" s="280">
        <f t="shared" ca="1" si="13"/>
        <v>9.4452233623591457</v>
      </c>
      <c r="AE37" s="115">
        <f t="shared" si="2"/>
        <v>2041</v>
      </c>
      <c r="AF37" s="281">
        <f t="shared" ca="1" si="14"/>
        <v>9.4452233623591457</v>
      </c>
      <c r="AG37" s="282">
        <v>7.9982274848577353</v>
      </c>
      <c r="AI37" s="192"/>
      <c r="AJ37" s="192"/>
      <c r="AK37" s="192"/>
      <c r="AL37" s="192"/>
      <c r="AS37" s="272">
        <v>2041</v>
      </c>
      <c r="AT37" s="273">
        <v>6.9216362768273818</v>
      </c>
    </row>
    <row r="38" spans="1:46" s="11" customFormat="1" x14ac:dyDescent="0.2">
      <c r="A38" s="8"/>
      <c r="B38" s="290">
        <f t="shared" si="36"/>
        <v>24</v>
      </c>
      <c r="C38" s="19">
        <f t="shared" si="36"/>
        <v>2042</v>
      </c>
      <c r="D38" s="293">
        <f t="shared" ca="1" si="34"/>
        <v>3.4311065832462427E-2</v>
      </c>
      <c r="E38" s="166">
        <f t="shared" ca="1" si="35"/>
        <v>5.2351731813579621</v>
      </c>
      <c r="F38" s="293">
        <f t="shared" ca="1" si="23"/>
        <v>-2.8293500094440211E-3</v>
      </c>
      <c r="G38" s="166">
        <f t="shared" ca="1" si="24"/>
        <v>2.5634348671422345</v>
      </c>
      <c r="H38" s="293">
        <f t="shared" ca="1" si="25"/>
        <v>3.4854829391951156E-3</v>
      </c>
      <c r="I38" s="166">
        <f t="shared" ca="1" si="26"/>
        <v>3.6250383597752673</v>
      </c>
      <c r="J38" s="244">
        <f t="shared" ca="1" si="39"/>
        <v>2.0371645518555512E-2</v>
      </c>
      <c r="K38" s="166">
        <f t="shared" ca="1" si="40"/>
        <v>5.7814480043423542</v>
      </c>
      <c r="L38" s="293">
        <f t="shared" ca="1" si="41"/>
        <v>2.0625713012483379E-2</v>
      </c>
      <c r="M38" s="166">
        <f t="shared" ca="1" si="42"/>
        <v>5.3673270652151004</v>
      </c>
      <c r="N38" s="293">
        <f t="shared" si="19"/>
        <v>3.2089142917608407E-2</v>
      </c>
      <c r="O38" s="169">
        <f t="shared" si="5"/>
        <v>7.1437456525381986</v>
      </c>
      <c r="P38" s="159">
        <f t="shared" ca="1" si="28"/>
        <v>-6.3794609847128994E-2</v>
      </c>
      <c r="Q38" s="197">
        <f t="shared" ca="1" si="29"/>
        <v>0.67483442651542269</v>
      </c>
      <c r="R38" s="89">
        <f t="shared" ca="1" si="6"/>
        <v>7.0799510426910697</v>
      </c>
      <c r="S38" s="89">
        <f t="shared" ca="1" si="7"/>
        <v>7.8185800790536213</v>
      </c>
      <c r="T38" s="169">
        <f t="shared" ca="1" si="32"/>
        <v>7.0799510426910697</v>
      </c>
      <c r="U38" s="169">
        <f t="shared" ca="1" si="33"/>
        <v>7.8185800790536213</v>
      </c>
      <c r="V38" s="247">
        <f t="shared" si="20"/>
        <v>2.149944456798552</v>
      </c>
      <c r="W38" s="246">
        <f t="shared" si="21"/>
        <v>1.0719761197973128</v>
      </c>
      <c r="X38" s="246">
        <f t="shared" si="22"/>
        <v>2.6761557412592225</v>
      </c>
      <c r="Y38" s="181">
        <f ca="1">SUM(T38:U38)/2*Delivery_Tar!$E$7</f>
        <v>8.8113637686778531E-2</v>
      </c>
      <c r="Z38" s="22">
        <f>Delivery_Tar!$E$6</f>
        <v>8.2000000000000003E-2</v>
      </c>
      <c r="AA38" s="174">
        <f t="shared" ca="1" si="10"/>
        <v>9.4000091371764007</v>
      </c>
      <c r="AB38" s="175">
        <f t="shared" ca="1" si="11"/>
        <v>9.0606698365377127</v>
      </c>
      <c r="AC38" s="176">
        <f t="shared" ca="1" si="12"/>
        <v>10.664849457999622</v>
      </c>
      <c r="AD38" s="280">
        <f t="shared" ca="1" si="13"/>
        <v>9.7085094772379126</v>
      </c>
      <c r="AE38" s="115">
        <f t="shared" si="2"/>
        <v>2042</v>
      </c>
      <c r="AF38" s="281">
        <f t="shared" ca="1" si="14"/>
        <v>9.7085094772379126</v>
      </c>
      <c r="AG38" s="282">
        <v>8.2350696783287187</v>
      </c>
      <c r="AI38" s="192"/>
      <c r="AJ38" s="192"/>
      <c r="AK38" s="192"/>
      <c r="AL38" s="192"/>
      <c r="AS38" s="272">
        <v>2042</v>
      </c>
      <c r="AT38" s="273">
        <v>7.1437456525381986</v>
      </c>
    </row>
    <row r="39" spans="1:46" s="11" customFormat="1" x14ac:dyDescent="0.2">
      <c r="A39" s="8"/>
      <c r="B39" s="290">
        <f t="shared" si="36"/>
        <v>25</v>
      </c>
      <c r="C39" s="19">
        <f t="shared" si="36"/>
        <v>2043</v>
      </c>
      <c r="D39" s="293">
        <f t="shared" ca="1" si="34"/>
        <v>3.4311065832462427E-2</v>
      </c>
      <c r="E39" s="166">
        <f t="shared" ca="1" si="35"/>
        <v>5.414797553027876</v>
      </c>
      <c r="F39" s="293">
        <f t="shared" ca="1" si="23"/>
        <v>-2.8293500094440211E-3</v>
      </c>
      <c r="G39" s="166">
        <f t="shared" ca="1" si="24"/>
        <v>2.5561820126766763</v>
      </c>
      <c r="H39" s="293">
        <f t="shared" ca="1" si="25"/>
        <v>3.4854829391951156E-3</v>
      </c>
      <c r="I39" s="166">
        <f t="shared" ca="1" si="26"/>
        <v>3.6376733691321914</v>
      </c>
      <c r="J39" s="244">
        <f t="shared" ca="1" si="39"/>
        <v>2.0371645518555512E-2</v>
      </c>
      <c r="K39" s="166">
        <f t="shared" ca="1" si="40"/>
        <v>5.8992256136707759</v>
      </c>
      <c r="L39" s="293">
        <f t="shared" ca="1" si="41"/>
        <v>2.0625713012483379E-2</v>
      </c>
      <c r="M39" s="166">
        <f t="shared" ca="1" si="42"/>
        <v>5.478032012906362</v>
      </c>
      <c r="N39" s="293">
        <f t="shared" si="19"/>
        <v>3.6522101386942889E-2</v>
      </c>
      <c r="O39" s="169">
        <f t="shared" si="5"/>
        <v>7.4046502555427312</v>
      </c>
      <c r="P39" s="159">
        <f t="shared" ca="1" si="28"/>
        <v>-6.3794609847128994E-2</v>
      </c>
      <c r="Q39" s="197">
        <f t="shared" ca="1" si="29"/>
        <v>0.67483442651542269</v>
      </c>
      <c r="R39" s="89">
        <f t="shared" ca="1" si="6"/>
        <v>7.3408556456956022</v>
      </c>
      <c r="S39" s="89">
        <f t="shared" ca="1" si="7"/>
        <v>8.0794846820581547</v>
      </c>
      <c r="T39" s="169">
        <f t="shared" ca="1" si="32"/>
        <v>7.3408556456956022</v>
      </c>
      <c r="U39" s="169">
        <f t="shared" ca="1" si="33"/>
        <v>8.0794846820581547</v>
      </c>
      <c r="V39" s="247">
        <f t="shared" si="20"/>
        <v>2.1929433459345229</v>
      </c>
      <c r="W39" s="246">
        <f t="shared" si="21"/>
        <v>1.093415642193259</v>
      </c>
      <c r="X39" s="246">
        <f t="shared" si="22"/>
        <v>2.7296788560844072</v>
      </c>
      <c r="Y39" s="181">
        <f ca="1">SUM(T39:U39)/2*Delivery_Tar!$E$7</f>
        <v>9.1199747783417648E-2</v>
      </c>
      <c r="Z39" s="22">
        <f>Delivery_Tar!$E$6</f>
        <v>8.2000000000000003E-2</v>
      </c>
      <c r="AA39" s="174">
        <f t="shared" ca="1" si="10"/>
        <v>9.7069987394135424</v>
      </c>
      <c r="AB39" s="175">
        <f t="shared" ca="1" si="11"/>
        <v>9.3461000720348313</v>
      </c>
      <c r="AC39" s="176">
        <f t="shared" ca="1" si="12"/>
        <v>10.982363285925979</v>
      </c>
      <c r="AD39" s="280">
        <f t="shared" ca="1" si="13"/>
        <v>10.011820699124783</v>
      </c>
      <c r="AE39" s="115">
        <f t="shared" si="2"/>
        <v>2043</v>
      </c>
      <c r="AF39" s="281">
        <f t="shared" ca="1" si="14"/>
        <v>10.011820699124783</v>
      </c>
      <c r="AG39" s="282">
        <v>8.4485617789214214</v>
      </c>
      <c r="AI39" s="192"/>
      <c r="AJ39" s="192"/>
      <c r="AK39" s="192"/>
      <c r="AL39" s="192"/>
      <c r="AN39" s="264" t="s">
        <v>81</v>
      </c>
      <c r="AO39"/>
      <c r="AP39"/>
      <c r="AS39" s="272">
        <v>2043</v>
      </c>
      <c r="AT39" s="273">
        <v>7.4046502555427312</v>
      </c>
    </row>
    <row r="40" spans="1:46" s="11" customFormat="1" x14ac:dyDescent="0.2">
      <c r="A40" s="8"/>
      <c r="B40" s="290">
        <f t="shared" si="36"/>
        <v>26</v>
      </c>
      <c r="C40" s="19">
        <f t="shared" si="36"/>
        <v>2044</v>
      </c>
      <c r="D40" s="293">
        <f t="shared" ca="1" si="34"/>
        <v>3.4311065832462427E-2</v>
      </c>
      <c r="E40" s="166">
        <f t="shared" ca="1" si="35"/>
        <v>5.600585028339272</v>
      </c>
      <c r="F40" s="293">
        <f t="shared" ca="1" si="23"/>
        <v>-2.8293500094440211E-3</v>
      </c>
      <c r="G40" s="166">
        <f t="shared" ca="1" si="24"/>
        <v>2.5489496790749686</v>
      </c>
      <c r="H40" s="293">
        <f t="shared" ca="1" si="25"/>
        <v>3.4854829391951156E-3</v>
      </c>
      <c r="I40" s="166">
        <f t="shared" ca="1" si="26"/>
        <v>3.6503524175986657</v>
      </c>
      <c r="J40" s="244">
        <f t="shared" ca="1" si="39"/>
        <v>2.0371645518555512E-2</v>
      </c>
      <c r="K40" s="166">
        <f t="shared" ca="1" si="40"/>
        <v>6.0194025467064591</v>
      </c>
      <c r="L40" s="293">
        <f t="shared" ca="1" si="41"/>
        <v>2.0625713012483379E-2</v>
      </c>
      <c r="M40" s="166">
        <f t="shared" ca="1" si="42"/>
        <v>5.5910203290777654</v>
      </c>
      <c r="N40" s="293">
        <f t="shared" si="19"/>
        <v>4.0810040624423526E-2</v>
      </c>
      <c r="O40" s="169">
        <f t="shared" si="5"/>
        <v>7.706834333281078</v>
      </c>
      <c r="P40" s="159">
        <f t="shared" ca="1" si="28"/>
        <v>-6.3794609847128994E-2</v>
      </c>
      <c r="Q40" s="197">
        <f t="shared" ca="1" si="29"/>
        <v>0.67483442651542269</v>
      </c>
      <c r="R40" s="89">
        <f t="shared" ca="1" si="6"/>
        <v>7.6430397234339491</v>
      </c>
      <c r="S40" s="89">
        <f t="shared" ca="1" si="7"/>
        <v>8.3816687597965007</v>
      </c>
      <c r="T40" s="169">
        <f t="shared" ca="1" si="32"/>
        <v>7.6430397234339491</v>
      </c>
      <c r="U40" s="169">
        <f t="shared" ca="1" si="33"/>
        <v>8.3816687597965007</v>
      </c>
      <c r="V40" s="247">
        <f t="shared" si="20"/>
        <v>2.2368022128532132</v>
      </c>
      <c r="W40" s="246">
        <f t="shared" si="21"/>
        <v>1.1152839550371243</v>
      </c>
      <c r="X40" s="246">
        <f t="shared" si="22"/>
        <v>2.7842724332060955</v>
      </c>
      <c r="Y40" s="181">
        <f ca="1">SUM(T40:U40)/2*Delivery_Tar!$E$7</f>
        <v>9.4774132146945661E-2</v>
      </c>
      <c r="Z40" s="22">
        <f>Delivery_Tar!$E$6</f>
        <v>8.2000000000000003E-2</v>
      </c>
      <c r="AA40" s="174">
        <f t="shared" ca="1" si="10"/>
        <v>10.056616068434108</v>
      </c>
      <c r="AB40" s="175">
        <f t="shared" ca="1" si="11"/>
        <v>9.6737268469805713</v>
      </c>
      <c r="AC40" s="176">
        <f t="shared" ca="1" si="12"/>
        <v>11.342715325149541</v>
      </c>
      <c r="AD40" s="280">
        <f t="shared" ca="1" si="13"/>
        <v>10.357686080188074</v>
      </c>
      <c r="AE40" s="115">
        <f t="shared" si="2"/>
        <v>2044</v>
      </c>
      <c r="AF40" s="281">
        <f t="shared" ca="1" si="14"/>
        <v>10.357686080188074</v>
      </c>
      <c r="AG40" s="282">
        <v>8.6922890658565954</v>
      </c>
      <c r="AN40" s="194" t="s">
        <v>78</v>
      </c>
      <c r="AO40"/>
      <c r="AP40"/>
      <c r="AS40" s="272">
        <v>2044</v>
      </c>
      <c r="AT40" s="273">
        <v>7.706834333281078</v>
      </c>
    </row>
    <row r="41" spans="1:46" s="11" customFormat="1" x14ac:dyDescent="0.2">
      <c r="A41" s="8"/>
      <c r="B41" s="290">
        <f t="shared" si="36"/>
        <v>27</v>
      </c>
      <c r="C41" s="19">
        <f t="shared" si="36"/>
        <v>2045</v>
      </c>
      <c r="D41" s="293">
        <f t="shared" ca="1" si="34"/>
        <v>3.4311065832462427E-2</v>
      </c>
      <c r="E41" s="166">
        <f t="shared" ca="1" si="35"/>
        <v>5.7927470699469241</v>
      </c>
      <c r="F41" s="293">
        <f t="shared" ca="1" si="23"/>
        <v>-2.8293500094440211E-3</v>
      </c>
      <c r="G41" s="166">
        <f t="shared" ca="1" si="24"/>
        <v>2.5417378082764053</v>
      </c>
      <c r="H41" s="293">
        <f t="shared" ca="1" si="25"/>
        <v>3.4854829391951156E-3</v>
      </c>
      <c r="I41" s="166">
        <f t="shared" ca="1" si="26"/>
        <v>3.663075658672255</v>
      </c>
      <c r="J41" s="244">
        <f t="shared" ca="1" si="39"/>
        <v>2.0371645518555512E-2</v>
      </c>
      <c r="K41" s="166">
        <f t="shared" ca="1" si="40"/>
        <v>6.1420276816214532</v>
      </c>
      <c r="L41" s="293">
        <f t="shared" ca="1" si="41"/>
        <v>2.0625713012483379E-2</v>
      </c>
      <c r="M41" s="166">
        <f t="shared" ca="1" si="42"/>
        <v>5.7063391098322835</v>
      </c>
      <c r="N41" s="293">
        <f t="shared" si="19"/>
        <v>3.8826213454701768E-2</v>
      </c>
      <c r="O41" s="169">
        <f t="shared" si="5"/>
        <v>8.0060615281650733</v>
      </c>
      <c r="P41" s="159">
        <f t="shared" ca="1" si="28"/>
        <v>-6.3794609847128994E-2</v>
      </c>
      <c r="Q41" s="197">
        <f t="shared" ca="1" si="29"/>
        <v>0.67483442651542269</v>
      </c>
      <c r="R41" s="89">
        <f t="shared" ca="1" si="6"/>
        <v>7.9422669183179444</v>
      </c>
      <c r="S41" s="89">
        <f t="shared" ca="1" si="7"/>
        <v>8.680895954680496</v>
      </c>
      <c r="T41" s="169">
        <f t="shared" ca="1" si="32"/>
        <v>7.9422669183179444</v>
      </c>
      <c r="U41" s="169">
        <f t="shared" ca="1" si="33"/>
        <v>8.680895954680496</v>
      </c>
      <c r="V41" s="247">
        <f t="shared" si="20"/>
        <v>2.2815382571102774</v>
      </c>
      <c r="W41" s="246">
        <f t="shared" si="21"/>
        <v>1.1375896341378668</v>
      </c>
      <c r="X41" s="246">
        <f t="shared" si="22"/>
        <v>2.8399578818702174</v>
      </c>
      <c r="Y41" s="181">
        <f ca="1">SUM(T41:U41)/2*Delivery_Tar!$E$7</f>
        <v>9.8313541021631021E-2</v>
      </c>
      <c r="Z41" s="22">
        <f>Delivery_Tar!$E$6</f>
        <v>8.2000000000000003E-2</v>
      </c>
      <c r="AA41" s="174">
        <f t="shared" ca="1" si="10"/>
        <v>10.404118716449853</v>
      </c>
      <c r="AB41" s="175">
        <f t="shared" ca="1" si="11"/>
        <v>9.998799129839993</v>
      </c>
      <c r="AC41" s="176">
        <f t="shared" ca="1" si="12"/>
        <v>11.701167377572345</v>
      </c>
      <c r="AD41" s="280">
        <f t="shared" ca="1" si="13"/>
        <v>10.701361741287398</v>
      </c>
      <c r="AE41" s="115">
        <f t="shared" si="2"/>
        <v>2045</v>
      </c>
      <c r="AF41" s="281">
        <f t="shared" ca="1" si="14"/>
        <v>10.701361741287398</v>
      </c>
      <c r="AG41" s="282">
        <v>8.9261774798044158</v>
      </c>
      <c r="AS41" s="272">
        <v>2045</v>
      </c>
      <c r="AT41" s="273">
        <v>8.0060615281650733</v>
      </c>
    </row>
    <row r="42" spans="1:46" s="11" customFormat="1" ht="25.5" x14ac:dyDescent="0.2">
      <c r="A42" s="8"/>
      <c r="B42" s="290">
        <f t="shared" si="36"/>
        <v>28</v>
      </c>
      <c r="C42" s="19">
        <f t="shared" si="36"/>
        <v>2046</v>
      </c>
      <c r="D42" s="293">
        <f t="shared" ca="1" si="34"/>
        <v>3.4311065832462427E-2</v>
      </c>
      <c r="E42" s="166">
        <f t="shared" ca="1" si="35"/>
        <v>5.9915023960146767</v>
      </c>
      <c r="F42" s="293">
        <f t="shared" ca="1" si="23"/>
        <v>-2.8293500094440211E-3</v>
      </c>
      <c r="G42" s="166">
        <f t="shared" ca="1" si="24"/>
        <v>2.5345463423845542</v>
      </c>
      <c r="H42" s="293">
        <f t="shared" ca="1" si="25"/>
        <v>3.4854829391951156E-3</v>
      </c>
      <c r="I42" s="166">
        <f t="shared" ca="1" si="26"/>
        <v>3.6758432463855377</v>
      </c>
      <c r="J42" s="244">
        <f t="shared" ca="1" si="39"/>
        <v>2.0371645518555512E-2</v>
      </c>
      <c r="K42" s="166">
        <f t="shared" ca="1" si="40"/>
        <v>6.2671508923166002</v>
      </c>
      <c r="L42" s="293">
        <f t="shared" ca="1" si="41"/>
        <v>2.0625713012483379E-2</v>
      </c>
      <c r="M42" s="166">
        <f t="shared" ca="1" si="42"/>
        <v>5.8240364226635943</v>
      </c>
      <c r="N42" s="293">
        <f t="shared" ref="N42:N57" si="43">N41</f>
        <v>3.8826213454701768E-2</v>
      </c>
      <c r="O42" s="169">
        <f t="shared" si="5"/>
        <v>8.2747131728937138</v>
      </c>
      <c r="P42" s="159">
        <f t="shared" ca="1" si="28"/>
        <v>-6.3794609847128994E-2</v>
      </c>
      <c r="Q42" s="197">
        <f t="shared" ca="1" si="29"/>
        <v>0.67483442651542269</v>
      </c>
      <c r="R42" s="89">
        <f t="shared" ca="1" si="6"/>
        <v>8.2109185630465849</v>
      </c>
      <c r="S42" s="89">
        <f t="shared" ca="1" si="7"/>
        <v>8.9495475994091365</v>
      </c>
      <c r="T42" s="169">
        <f t="shared" ca="1" si="32"/>
        <v>8.2109185630465849</v>
      </c>
      <c r="U42" s="169">
        <f t="shared" ca="1" si="33"/>
        <v>8.9495475994091365</v>
      </c>
      <c r="V42" s="247">
        <f t="shared" si="20"/>
        <v>2.327169022252483</v>
      </c>
      <c r="W42" s="246">
        <f t="shared" si="21"/>
        <v>1.1603414268206242</v>
      </c>
      <c r="X42" s="246">
        <f t="shared" si="22"/>
        <v>2.8967570395076216</v>
      </c>
      <c r="Y42" s="181">
        <f ca="1">SUM(T42:U42)/2*Delivery_Tar!$E$7</f>
        <v>0.10149128700130373</v>
      </c>
      <c r="Z42" s="22">
        <f>Delivery_Tar!$E$6</f>
        <v>8.2000000000000003E-2</v>
      </c>
      <c r="AA42" s="174">
        <f t="shared" ca="1" si="10"/>
        <v>10.721578872300372</v>
      </c>
      <c r="AB42" s="175">
        <f ca="1">U42+W42+Y42+Z42</f>
        <v>10.293380313231065</v>
      </c>
      <c r="AC42" s="176">
        <f t="shared" ca="1" si="12"/>
        <v>12.029795925918062</v>
      </c>
      <c r="AD42" s="280">
        <f ca="1">AVERAGE(AA42:AC42)</f>
        <v>11.014918370483167</v>
      </c>
      <c r="AE42" s="115">
        <f t="shared" si="2"/>
        <v>2046</v>
      </c>
      <c r="AF42" s="281">
        <f t="shared" ca="1" si="14"/>
        <v>11.014918370483167</v>
      </c>
      <c r="AG42" s="282">
        <v>9.1686248188504198</v>
      </c>
      <c r="AN42" s="256" t="s">
        <v>76</v>
      </c>
      <c r="AO42" s="257" t="s">
        <v>79</v>
      </c>
      <c r="AP42" s="258" t="s">
        <v>80</v>
      </c>
      <c r="AS42" s="272">
        <v>2046</v>
      </c>
      <c r="AT42" s="273">
        <v>8.2747131728937138</v>
      </c>
    </row>
    <row r="43" spans="1:46" s="11" customFormat="1" x14ac:dyDescent="0.2">
      <c r="A43" s="8"/>
      <c r="B43" s="290">
        <f t="shared" si="36"/>
        <v>29</v>
      </c>
      <c r="C43" s="19">
        <f>C42+1</f>
        <v>2047</v>
      </c>
      <c r="D43" s="293">
        <f t="shared" ca="1" si="34"/>
        <v>3.4311065832462427E-2</v>
      </c>
      <c r="E43" s="166">
        <f t="shared" ca="1" si="35"/>
        <v>6.1970772291596923</v>
      </c>
      <c r="F43" s="293">
        <f t="shared" ca="1" si="23"/>
        <v>-2.8293500094440211E-3</v>
      </c>
      <c r="G43" s="166">
        <f t="shared" ca="1" si="24"/>
        <v>2.5273752236667919</v>
      </c>
      <c r="H43" s="293">
        <f t="shared" ca="1" si="25"/>
        <v>3.4854829391951156E-3</v>
      </c>
      <c r="I43" s="166">
        <f t="shared" ca="1" si="26"/>
        <v>3.6886553353079696</v>
      </c>
      <c r="J43" s="244">
        <f t="shared" ca="1" si="39"/>
        <v>2.0371645518555512E-2</v>
      </c>
      <c r="K43" s="166">
        <f t="shared" ca="1" si="40"/>
        <v>6.394823068706172</v>
      </c>
      <c r="L43" s="293">
        <f t="shared" ca="1" si="41"/>
        <v>2.0625713012483379E-2</v>
      </c>
      <c r="M43" s="166">
        <f t="shared" ca="1" si="42"/>
        <v>5.9441613264917041</v>
      </c>
      <c r="N43" s="293">
        <f t="shared" si="43"/>
        <v>3.8826213454701768E-2</v>
      </c>
      <c r="O43" s="169">
        <f t="shared" si="5"/>
        <v>8.5837212857204008</v>
      </c>
      <c r="P43" s="159">
        <f t="shared" ca="1" si="28"/>
        <v>-6.3794609847128994E-2</v>
      </c>
      <c r="Q43" s="197">
        <f t="shared" ca="1" si="29"/>
        <v>0.67483442651542269</v>
      </c>
      <c r="R43" s="89">
        <f t="shared" ca="1" si="6"/>
        <v>8.5199266758732719</v>
      </c>
      <c r="S43" s="89">
        <f t="shared" ca="1" si="7"/>
        <v>9.2585557122358235</v>
      </c>
      <c r="T43" s="169">
        <f t="shared" ca="1" si="32"/>
        <v>8.5199266758732719</v>
      </c>
      <c r="U43" s="169">
        <f t="shared" ca="1" si="33"/>
        <v>9.2585557122358235</v>
      </c>
      <c r="V43" s="247">
        <f t="shared" si="20"/>
        <v>2.3737124026975329</v>
      </c>
      <c r="W43" s="246">
        <f t="shared" si="21"/>
        <v>1.1835482553570367</v>
      </c>
      <c r="X43" s="246">
        <f t="shared" si="22"/>
        <v>2.9546921802977741</v>
      </c>
      <c r="Y43" s="181">
        <f ca="1">SUM(T43:U43)/2*Delivery_Tar!$E$7</f>
        <v>0.10514638946387422</v>
      </c>
      <c r="Z43" s="22">
        <f>Delivery_Tar!$E$6</f>
        <v>8.2000000000000003E-2</v>
      </c>
      <c r="AA43" s="174">
        <f t="shared" ca="1" si="10"/>
        <v>11.08078546803468</v>
      </c>
      <c r="AB43" s="175">
        <f t="shared" ca="1" si="11"/>
        <v>10.629250357056735</v>
      </c>
      <c r="AC43" s="176">
        <f t="shared" ca="1" si="12"/>
        <v>12.400394281997473</v>
      </c>
      <c r="AD43" s="280">
        <f t="shared" ca="1" si="13"/>
        <v>11.370143369029629</v>
      </c>
      <c r="AE43" s="115">
        <f t="shared" si="2"/>
        <v>2047</v>
      </c>
      <c r="AF43" s="281">
        <f t="shared" ca="1" si="14"/>
        <v>11.370143369029629</v>
      </c>
      <c r="AG43" s="282">
        <v>9.4201887610576698</v>
      </c>
      <c r="AN43" s="259">
        <v>2019</v>
      </c>
      <c r="AO43" s="115">
        <v>3.5136888029828763</v>
      </c>
      <c r="AP43" s="260">
        <v>3.2735132419791229</v>
      </c>
      <c r="AS43" s="272">
        <v>2047</v>
      </c>
      <c r="AT43" s="273">
        <v>8.5837212857204008</v>
      </c>
    </row>
    <row r="44" spans="1:46" s="11" customFormat="1" x14ac:dyDescent="0.2">
      <c r="A44" s="8"/>
      <c r="B44" s="290">
        <f t="shared" si="36"/>
        <v>30</v>
      </c>
      <c r="C44" s="19">
        <f>C43+1</f>
        <v>2048</v>
      </c>
      <c r="D44" s="293">
        <f t="shared" ca="1" si="34"/>
        <v>3.4311065832462427E-2</v>
      </c>
      <c r="E44" s="166">
        <f t="shared" ca="1" si="35"/>
        <v>6.4097055539382435</v>
      </c>
      <c r="F44" s="293">
        <f t="shared" ca="1" si="23"/>
        <v>-2.8293500094440211E-3</v>
      </c>
      <c r="G44" s="166">
        <f t="shared" ca="1" si="24"/>
        <v>2.5202243945538414</v>
      </c>
      <c r="H44" s="293">
        <f t="shared" ca="1" si="25"/>
        <v>3.4854829391951156E-3</v>
      </c>
      <c r="I44" s="166">
        <f t="shared" ca="1" si="26"/>
        <v>3.7015120805477562</v>
      </c>
      <c r="J44" s="244">
        <f t="shared" ca="1" si="39"/>
        <v>2.0371645518555512E-2</v>
      </c>
      <c r="K44" s="166">
        <f t="shared" ca="1" si="40"/>
        <v>6.5250961374157352</v>
      </c>
      <c r="L44" s="293">
        <f t="shared" ca="1" si="41"/>
        <v>2.0625713012483379E-2</v>
      </c>
      <c r="M44" s="166">
        <f t="shared" ca="1" si="42"/>
        <v>6.0667638921118243</v>
      </c>
      <c r="N44" s="293">
        <f t="shared" si="43"/>
        <v>3.8826213454701768E-2</v>
      </c>
      <c r="O44" s="169">
        <f t="shared" si="5"/>
        <v>9.0139307681783745</v>
      </c>
      <c r="P44" s="159">
        <f t="shared" ca="1" si="28"/>
        <v>-6.3794609847128994E-2</v>
      </c>
      <c r="Q44" s="197">
        <f t="shared" ca="1" si="29"/>
        <v>0.67483442651542269</v>
      </c>
      <c r="R44" s="89">
        <f t="shared" ca="1" si="6"/>
        <v>8.9501361583312455</v>
      </c>
      <c r="S44" s="89">
        <f t="shared" ca="1" si="7"/>
        <v>9.6887651946937972</v>
      </c>
      <c r="T44" s="169">
        <f t="shared" ca="1" si="32"/>
        <v>8.9501361583312455</v>
      </c>
      <c r="U44" s="169">
        <f t="shared" ca="1" si="33"/>
        <v>9.6887651946937972</v>
      </c>
      <c r="V44" s="247">
        <f t="shared" si="20"/>
        <v>2.4211866507514834</v>
      </c>
      <c r="W44" s="246">
        <f t="shared" si="21"/>
        <v>1.2072192204641774</v>
      </c>
      <c r="X44" s="246">
        <f t="shared" si="22"/>
        <v>3.0137860239037297</v>
      </c>
      <c r="Y44" s="181">
        <f ca="1">SUM(T44:U44)/2*Delivery_Tar!$E$7</f>
        <v>0.11023512232712834</v>
      </c>
      <c r="Z44" s="22">
        <f>Delivery_Tar!$E$6</f>
        <v>8.2000000000000003E-2</v>
      </c>
      <c r="AA44" s="174">
        <f t="shared" ca="1" si="10"/>
        <v>11.563557931409859</v>
      </c>
      <c r="AB44" s="175">
        <f t="shared" ca="1" si="11"/>
        <v>11.088219537485104</v>
      </c>
      <c r="AC44" s="176">
        <f t="shared" ca="1" si="12"/>
        <v>12.894786340924657</v>
      </c>
      <c r="AD44" s="280">
        <f t="shared" ca="1" si="13"/>
        <v>11.848854603273205</v>
      </c>
      <c r="AE44" s="115">
        <f t="shared" si="2"/>
        <v>2048</v>
      </c>
      <c r="AF44" s="281">
        <f t="shared" ca="1" si="14"/>
        <v>11.848854603273205</v>
      </c>
      <c r="AG44" s="282">
        <v>9.7456385047850862</v>
      </c>
      <c r="AN44" s="259">
        <v>2020</v>
      </c>
      <c r="AO44" s="115">
        <v>3.6432442228230109</v>
      </c>
      <c r="AP44" s="260">
        <v>3.3982261418752246</v>
      </c>
      <c r="AS44" s="272">
        <v>2048</v>
      </c>
      <c r="AT44" s="273">
        <v>9.0139307681783745</v>
      </c>
    </row>
    <row r="45" spans="1:46" s="11" customFormat="1" x14ac:dyDescent="0.2">
      <c r="A45" s="8"/>
      <c r="B45" s="290">
        <f t="shared" si="36"/>
        <v>31</v>
      </c>
      <c r="C45" s="19">
        <f>C44+1</f>
        <v>2049</v>
      </c>
      <c r="D45" s="293">
        <f t="shared" ca="1" si="34"/>
        <v>3.4311065832462427E-2</v>
      </c>
      <c r="E45" s="166">
        <f t="shared" ca="1" si="35"/>
        <v>6.6296293831661179</v>
      </c>
      <c r="F45" s="293">
        <f t="shared" ca="1" si="23"/>
        <v>-2.8293500094440211E-3</v>
      </c>
      <c r="G45" s="166">
        <f t="shared" ca="1" si="24"/>
        <v>2.5130937976393093</v>
      </c>
      <c r="H45" s="293">
        <f t="shared" ca="1" si="25"/>
        <v>3.4854829391951156E-3</v>
      </c>
      <c r="I45" s="166">
        <f t="shared" ca="1" si="26"/>
        <v>3.7144136377537298</v>
      </c>
      <c r="J45" s="244">
        <f t="shared" ca="1" si="39"/>
        <v>2.0371645518555512E-2</v>
      </c>
      <c r="K45" s="166">
        <f t="shared" ca="1" si="40"/>
        <v>6.6580230829016633</v>
      </c>
      <c r="L45" s="293">
        <f t="shared" ca="1" si="41"/>
        <v>2.0625713012483379E-2</v>
      </c>
      <c r="M45" s="166">
        <f t="shared" ca="1" si="42"/>
        <v>6.1918952230650195</v>
      </c>
      <c r="N45" s="293">
        <f t="shared" si="43"/>
        <v>3.8826213454701768E-2</v>
      </c>
      <c r="O45" s="169">
        <f t="shared" si="5"/>
        <v>9.397659278340047</v>
      </c>
      <c r="P45" s="159">
        <f t="shared" ca="1" si="28"/>
        <v>-6.3794609847128994E-2</v>
      </c>
      <c r="Q45" s="197">
        <f t="shared" ca="1" si="29"/>
        <v>0.67483442651542269</v>
      </c>
      <c r="R45" s="89">
        <f t="shared" ca="1" si="6"/>
        <v>9.3338646684929181</v>
      </c>
      <c r="S45" s="89">
        <f t="shared" ca="1" si="7"/>
        <v>10.07249370485547</v>
      </c>
      <c r="T45" s="169">
        <f t="shared" ca="1" si="32"/>
        <v>9.3338646684929181</v>
      </c>
      <c r="U45" s="169">
        <f t="shared" ca="1" si="33"/>
        <v>10.07249370485547</v>
      </c>
      <c r="V45" s="247">
        <f t="shared" si="20"/>
        <v>2.4696103837665131</v>
      </c>
      <c r="W45" s="246">
        <f t="shared" si="21"/>
        <v>1.2313636048734609</v>
      </c>
      <c r="X45" s="246">
        <f t="shared" si="22"/>
        <v>3.0740617443818046</v>
      </c>
      <c r="Y45" s="181">
        <f ca="1">SUM(T45:U45)/2*Delivery_Tar!$E$7</f>
        <v>0.1147740550095757</v>
      </c>
      <c r="Z45" s="22">
        <f>Delivery_Tar!$E$6</f>
        <v>8.2000000000000003E-2</v>
      </c>
      <c r="AA45" s="174">
        <f t="shared" ca="1" si="10"/>
        <v>12.000249107269008</v>
      </c>
      <c r="AB45" s="175">
        <f t="shared" ca="1" si="11"/>
        <v>11.500631364738508</v>
      </c>
      <c r="AC45" s="176">
        <f t="shared" ca="1" si="12"/>
        <v>13.343329504246851</v>
      </c>
      <c r="AD45" s="280">
        <f t="shared" ca="1" si="13"/>
        <v>12.281403325418124</v>
      </c>
      <c r="AE45" s="115">
        <f t="shared" si="2"/>
        <v>2049</v>
      </c>
      <c r="AF45" s="281">
        <f t="shared" ca="1" si="14"/>
        <v>12.281403325418124</v>
      </c>
      <c r="AG45" s="282">
        <v>10.04487306920019</v>
      </c>
      <c r="AN45" s="259">
        <v>2021</v>
      </c>
      <c r="AO45" s="115">
        <v>3.7679986862143138</v>
      </c>
      <c r="AP45" s="260">
        <v>3.5190048960405265</v>
      </c>
      <c r="AS45" s="272">
        <v>2049</v>
      </c>
      <c r="AT45" s="273">
        <v>9.397659278340047</v>
      </c>
    </row>
    <row r="46" spans="1:46" s="11" customFormat="1" x14ac:dyDescent="0.2">
      <c r="A46" s="8"/>
      <c r="B46" s="290">
        <f t="shared" si="36"/>
        <v>32</v>
      </c>
      <c r="C46" s="19">
        <f>C45+1</f>
        <v>2050</v>
      </c>
      <c r="D46" s="293">
        <f t="shared" ca="1" si="34"/>
        <v>3.4311065832462427E-2</v>
      </c>
      <c r="E46" s="166">
        <f t="shared" ca="1" si="35"/>
        <v>6.8570990333767572</v>
      </c>
      <c r="F46" s="293">
        <f t="shared" ca="1" si="23"/>
        <v>-2.8293500094440211E-3</v>
      </c>
      <c r="G46" s="166">
        <f t="shared" ca="1" si="24"/>
        <v>2.5059833756792247</v>
      </c>
      <c r="H46" s="293">
        <f t="shared" ca="1" si="25"/>
        <v>3.4854829391951156E-3</v>
      </c>
      <c r="I46" s="166">
        <f t="shared" ca="1" si="26"/>
        <v>3.7273601631172339</v>
      </c>
      <c r="J46" s="244">
        <f t="shared" ca="1" si="39"/>
        <v>2.0371645518555512E-2</v>
      </c>
      <c r="K46" s="166">
        <f t="shared" ca="1" si="40"/>
        <v>6.7936579690008951</v>
      </c>
      <c r="L46" s="293">
        <f t="shared" ca="1" si="41"/>
        <v>2.0625713012483379E-2</v>
      </c>
      <c r="M46" s="166">
        <f t="shared" ca="1" si="42"/>
        <v>6.3196074769393258</v>
      </c>
      <c r="N46" s="293">
        <f t="shared" si="43"/>
        <v>3.8826213454701768E-2</v>
      </c>
      <c r="O46" s="169">
        <f t="shared" si="5"/>
        <v>9.7635053409377797</v>
      </c>
      <c r="P46" s="159">
        <f t="shared" ca="1" si="28"/>
        <v>-6.3794609847128994E-2</v>
      </c>
      <c r="Q46" s="197">
        <f t="shared" ca="1" si="29"/>
        <v>0.67483442651542269</v>
      </c>
      <c r="R46" s="89">
        <f t="shared" ca="1" si="6"/>
        <v>9.6997107310906507</v>
      </c>
      <c r="S46" s="89">
        <f t="shared" ca="1" si="7"/>
        <v>10.438339767453202</v>
      </c>
      <c r="T46" s="169">
        <f t="shared" ca="1" si="32"/>
        <v>9.6997107310906507</v>
      </c>
      <c r="U46" s="169">
        <f t="shared" ca="1" si="33"/>
        <v>10.438339767453202</v>
      </c>
      <c r="V46" s="247">
        <f t="shared" si="20"/>
        <v>2.5190025914418435</v>
      </c>
      <c r="W46" s="246">
        <f t="shared" si="21"/>
        <v>1.25599087697093</v>
      </c>
      <c r="X46" s="246">
        <f t="shared" si="22"/>
        <v>3.1355429792694407</v>
      </c>
      <c r="Y46" s="181">
        <f ca="1">SUM(T46:U46)/2*Delivery_Tar!$E$7</f>
        <v>0.11910146516101298</v>
      </c>
      <c r="Z46" s="22">
        <f>Delivery_Tar!$E$6</f>
        <v>8.2000000000000003E-2</v>
      </c>
      <c r="AA46" s="174">
        <f t="shared" ca="1" si="10"/>
        <v>12.419814787693507</v>
      </c>
      <c r="AB46" s="175">
        <f t="shared" ca="1" si="11"/>
        <v>11.895432109585146</v>
      </c>
      <c r="AC46" s="176">
        <f t="shared" ca="1" si="12"/>
        <v>13.774984211883655</v>
      </c>
      <c r="AD46" s="280">
        <f t="shared" ca="1" si="13"/>
        <v>12.696743703054103</v>
      </c>
      <c r="AE46" s="115">
        <f t="shared" si="2"/>
        <v>2050</v>
      </c>
      <c r="AF46" s="281">
        <f t="shared" ca="1" si="14"/>
        <v>12.696743703054103</v>
      </c>
      <c r="AG46" s="282">
        <v>10.385963965385359</v>
      </c>
      <c r="AN46" s="259">
        <v>2022</v>
      </c>
      <c r="AO46" s="115">
        <v>3.901280907893423</v>
      </c>
      <c r="AP46" s="260">
        <v>3.6491593107345066</v>
      </c>
      <c r="AS46" s="272">
        <v>2050</v>
      </c>
      <c r="AT46" s="273">
        <v>9.7635053409377797</v>
      </c>
    </row>
    <row r="47" spans="1:46" s="11" customFormat="1" x14ac:dyDescent="0.2">
      <c r="A47" s="8"/>
      <c r="B47" s="290">
        <f t="shared" si="36"/>
        <v>33</v>
      </c>
      <c r="C47" s="19">
        <f t="shared" si="36"/>
        <v>2051</v>
      </c>
      <c r="D47" s="293">
        <f t="shared" ca="1" si="34"/>
        <v>3.4311065832462427E-2</v>
      </c>
      <c r="E47" s="166">
        <f t="shared" ca="1" si="35"/>
        <v>7.0923734097306612</v>
      </c>
      <c r="F47" s="293">
        <f t="shared" ca="1" si="23"/>
        <v>-2.8293500094440211E-3</v>
      </c>
      <c r="G47" s="166">
        <f t="shared" ca="1" si="24"/>
        <v>2.49889307159158</v>
      </c>
      <c r="H47" s="293">
        <f t="shared" ca="1" si="25"/>
        <v>3.4854829391951156E-3</v>
      </c>
      <c r="I47" s="166">
        <f t="shared" ca="1" si="26"/>
        <v>3.7403518133740143</v>
      </c>
      <c r="J47" s="244">
        <f t="shared" ca="1" si="39"/>
        <v>2.0371645518555512E-2</v>
      </c>
      <c r="K47" s="166">
        <f t="shared" ca="1" si="40"/>
        <v>6.9320559609196906</v>
      </c>
      <c r="L47" s="293">
        <f t="shared" ca="1" si="41"/>
        <v>2.0625713012483379E-2</v>
      </c>
      <c r="M47" s="166">
        <f t="shared" ca="1" si="42"/>
        <v>6.4499538871102207</v>
      </c>
      <c r="N47" s="293">
        <f t="shared" si="43"/>
        <v>3.8826213454701768E-2</v>
      </c>
      <c r="O47" s="166">
        <f t="shared" ref="O47:O57" si="44">O46*(1+N47)</f>
        <v>10.142585283371151</v>
      </c>
      <c r="P47" s="159">
        <f t="shared" ca="1" si="28"/>
        <v>-6.3794609847128994E-2</v>
      </c>
      <c r="Q47" s="197">
        <f t="shared" ca="1" si="29"/>
        <v>0.67483442651542269</v>
      </c>
      <c r="R47" s="89">
        <f t="shared" ca="1" si="6"/>
        <v>10.078790673524022</v>
      </c>
      <c r="S47" s="89">
        <f t="shared" ca="1" si="7"/>
        <v>10.817419709886574</v>
      </c>
      <c r="T47" s="169">
        <f t="shared" ca="1" si="32"/>
        <v>10.078790673524022</v>
      </c>
      <c r="U47" s="169">
        <f t="shared" ca="1" si="33"/>
        <v>10.817419709886574</v>
      </c>
      <c r="V47" s="247">
        <f t="shared" si="20"/>
        <v>2.5693826432706803</v>
      </c>
      <c r="W47" s="246">
        <f t="shared" si="21"/>
        <v>1.2811106945103488</v>
      </c>
      <c r="X47" s="246">
        <f t="shared" si="22"/>
        <v>3.1982538388548294</v>
      </c>
      <c r="Y47" s="181">
        <f ca="1">SUM(T47:U47)/2*Delivery_Tar!$E$7</f>
        <v>0.12358541226008611</v>
      </c>
      <c r="Z47" s="22">
        <f>Delivery_Tar!$E$6</f>
        <v>8.2000000000000003E-2</v>
      </c>
      <c r="AA47" s="174">
        <f t="shared" ca="1" si="10"/>
        <v>12.853758729054789</v>
      </c>
      <c r="AB47" s="175">
        <f t="shared" ca="1" si="11"/>
        <v>12.304115816657008</v>
      </c>
      <c r="AC47" s="176">
        <f t="shared" ca="1" si="12"/>
        <v>14.221258961001491</v>
      </c>
      <c r="AD47" s="280">
        <f t="shared" ca="1" si="13"/>
        <v>13.126377835571096</v>
      </c>
      <c r="AE47" s="115">
        <f t="shared" si="2"/>
        <v>2051</v>
      </c>
      <c r="AF47" s="281">
        <f t="shared" ca="1" si="14"/>
        <v>13.126377835571096</v>
      </c>
      <c r="AG47" s="282">
        <v>10.690089787108226</v>
      </c>
      <c r="AN47" s="259">
        <v>2023</v>
      </c>
      <c r="AO47" s="115">
        <v>4.0416199418041083</v>
      </c>
      <c r="AP47" s="260">
        <v>3.7866826037845072</v>
      </c>
    </row>
    <row r="48" spans="1:46" s="11" customFormat="1" x14ac:dyDescent="0.2">
      <c r="A48" s="8"/>
      <c r="B48" s="290">
        <f t="shared" si="36"/>
        <v>34</v>
      </c>
      <c r="C48" s="19">
        <f t="shared" si="36"/>
        <v>2052</v>
      </c>
      <c r="D48" s="293">
        <f t="shared" ca="1" si="34"/>
        <v>3.4311065832462427E-2</v>
      </c>
      <c r="E48" s="166">
        <f t="shared" ca="1" si="35"/>
        <v>7.3357203007003351</v>
      </c>
      <c r="F48" s="293">
        <f t="shared" ca="1" si="23"/>
        <v>-2.8293500094440211E-3</v>
      </c>
      <c r="G48" s="166">
        <f t="shared" ca="1" si="24"/>
        <v>2.4918228284558728</v>
      </c>
      <c r="H48" s="293">
        <f t="shared" ca="1" si="25"/>
        <v>3.4854829391951156E-3</v>
      </c>
      <c r="I48" s="166">
        <f t="shared" ca="1" si="26"/>
        <v>3.7533887458061166</v>
      </c>
      <c r="J48" s="244">
        <f t="shared" ca="1" si="39"/>
        <v>2.0371645518555512E-2</v>
      </c>
      <c r="K48" s="166">
        <f t="shared" ca="1" si="40"/>
        <v>7.0732733476703356</v>
      </c>
      <c r="L48" s="293">
        <f t="shared" ca="1" si="41"/>
        <v>2.0625713012483379E-2</v>
      </c>
      <c r="M48" s="166">
        <f t="shared" ca="1" si="42"/>
        <v>6.5829887849295075</v>
      </c>
      <c r="N48" s="293">
        <f t="shared" si="43"/>
        <v>3.8826213454701768E-2</v>
      </c>
      <c r="O48" s="166">
        <f t="shared" si="44"/>
        <v>10.536383464565835</v>
      </c>
      <c r="P48" s="159">
        <f t="shared" ca="1" si="28"/>
        <v>-6.3794609847128994E-2</v>
      </c>
      <c r="Q48" s="197">
        <f t="shared" ca="1" si="29"/>
        <v>0.67483442651542269</v>
      </c>
      <c r="R48" s="89">
        <f t="shared" ca="1" si="6"/>
        <v>10.472588854718706</v>
      </c>
      <c r="S48" s="89">
        <f t="shared" ca="1" si="7"/>
        <v>11.211217891081258</v>
      </c>
      <c r="T48" s="169">
        <f t="shared" ca="1" si="32"/>
        <v>10.472588854718706</v>
      </c>
      <c r="U48" s="169">
        <f t="shared" ca="1" si="33"/>
        <v>11.211217891081258</v>
      </c>
      <c r="V48" s="247">
        <f t="shared" si="20"/>
        <v>2.6207702961360941</v>
      </c>
      <c r="W48" s="246">
        <f t="shared" si="21"/>
        <v>1.3067329084005557</v>
      </c>
      <c r="X48" s="246">
        <f t="shared" si="22"/>
        <v>3.2622189156319261</v>
      </c>
      <c r="Y48" s="181">
        <f ca="1">SUM(T48:U48)/2*Delivery_Tar!$E$7</f>
        <v>0.1282434540463474</v>
      </c>
      <c r="Z48" s="22">
        <f>Delivery_Tar!$E$6</f>
        <v>8.2000000000000003E-2</v>
      </c>
      <c r="AA48" s="174">
        <f t="shared" ca="1" si="10"/>
        <v>13.303602604901148</v>
      </c>
      <c r="AB48" s="175">
        <f t="shared" ca="1" si="11"/>
        <v>12.72819425352816</v>
      </c>
      <c r="AC48" s="176">
        <f t="shared" ca="1" si="12"/>
        <v>14.683680260759532</v>
      </c>
      <c r="AD48" s="280">
        <f t="shared" ca="1" si="13"/>
        <v>13.571825706396281</v>
      </c>
      <c r="AE48" s="115">
        <f t="shared" si="2"/>
        <v>2052</v>
      </c>
      <c r="AF48" s="281">
        <f t="shared" ca="1" si="14"/>
        <v>13.571825706396281</v>
      </c>
      <c r="AG48" s="282">
        <v>11.003696734717863</v>
      </c>
      <c r="AN48" s="259">
        <v>2024</v>
      </c>
      <c r="AO48" s="115">
        <v>4.1844551156655792</v>
      </c>
      <c r="AP48" s="260">
        <v>3.9262725275891435</v>
      </c>
    </row>
    <row r="49" spans="1:42" s="11" customFormat="1" x14ac:dyDescent="0.2">
      <c r="A49" s="8"/>
      <c r="B49" s="290">
        <f t="shared" ref="B49:C57" si="45">B48+1</f>
        <v>35</v>
      </c>
      <c r="C49" s="19">
        <f t="shared" si="45"/>
        <v>2053</v>
      </c>
      <c r="D49" s="293">
        <f t="shared" ca="1" si="34"/>
        <v>3.4311065832462427E-2</v>
      </c>
      <c r="E49" s="166">
        <f t="shared" ca="1" si="35"/>
        <v>7.5874166828661949</v>
      </c>
      <c r="F49" s="293">
        <f t="shared" ca="1" si="23"/>
        <v>-2.8293500094440211E-3</v>
      </c>
      <c r="G49" s="166">
        <f t="shared" ca="1" si="24"/>
        <v>2.484772589512648</v>
      </c>
      <c r="H49" s="293">
        <f t="shared" ca="1" si="25"/>
        <v>3.4854829391951156E-3</v>
      </c>
      <c r="I49" s="166">
        <f t="shared" ca="1" si="26"/>
        <v>3.7664711182437904</v>
      </c>
      <c r="J49" s="244">
        <f t="shared" ca="1" si="39"/>
        <v>2.0371645518555512E-2</v>
      </c>
      <c r="K49" s="166">
        <f t="shared" ca="1" si="40"/>
        <v>7.2173675649649214</v>
      </c>
      <c r="L49" s="293">
        <f t="shared" ca="1" si="41"/>
        <v>2.0625713012483379E-2</v>
      </c>
      <c r="M49" s="166">
        <f t="shared" ca="1" si="42"/>
        <v>6.7187676223718604</v>
      </c>
      <c r="N49" s="293">
        <f t="shared" si="43"/>
        <v>3.8826213454701768E-2</v>
      </c>
      <c r="O49" s="166">
        <f t="shared" si="44"/>
        <v>10.945471338001658</v>
      </c>
      <c r="P49" s="159">
        <f t="shared" ca="1" si="28"/>
        <v>-6.3794609847128994E-2</v>
      </c>
      <c r="Q49" s="197">
        <f t="shared" ca="1" si="29"/>
        <v>0.67483442651542269</v>
      </c>
      <c r="R49" s="89">
        <f t="shared" ca="1" si="6"/>
        <v>10.881676728154529</v>
      </c>
      <c r="S49" s="89">
        <f t="shared" ca="1" si="7"/>
        <v>11.620305764517081</v>
      </c>
      <c r="T49" s="169">
        <f t="shared" ca="1" si="32"/>
        <v>10.881676728154529</v>
      </c>
      <c r="U49" s="169">
        <f t="shared" ca="1" si="33"/>
        <v>11.620305764517081</v>
      </c>
      <c r="V49" s="247">
        <f t="shared" si="20"/>
        <v>2.6731857020588161</v>
      </c>
      <c r="W49" s="246">
        <f t="shared" si="21"/>
        <v>1.3328675665685668</v>
      </c>
      <c r="X49" s="246">
        <f t="shared" si="22"/>
        <v>3.3274632939445645</v>
      </c>
      <c r="Y49" s="181">
        <f ca="1">SUM(T49:U49)/2*Delivery_Tar!$E$7</f>
        <v>0.13308234995728305</v>
      </c>
      <c r="Z49" s="22">
        <f>Delivery_Tar!$E$6</f>
        <v>8.2000000000000003E-2</v>
      </c>
      <c r="AA49" s="174">
        <f t="shared" ca="1" si="10"/>
        <v>13.769944780170629</v>
      </c>
      <c r="AB49" s="175">
        <f t="shared" ca="1" si="11"/>
        <v>13.168255681042931</v>
      </c>
      <c r="AC49" s="176">
        <f t="shared" ca="1" si="12"/>
        <v>15.162851408418929</v>
      </c>
      <c r="AD49" s="280">
        <f t="shared" ca="1" si="13"/>
        <v>14.033683956544165</v>
      </c>
      <c r="AE49" s="115">
        <f t="shared" si="2"/>
        <v>2053</v>
      </c>
      <c r="AF49" s="281">
        <f t="shared" ca="1" si="14"/>
        <v>14.033683956544165</v>
      </c>
      <c r="AG49" s="282">
        <v>11.327080382419611</v>
      </c>
      <c r="AN49" s="259">
        <v>2025</v>
      </c>
      <c r="AO49" s="115">
        <v>4.3329811676221244</v>
      </c>
      <c r="AP49" s="260">
        <v>4.0716197965572434</v>
      </c>
    </row>
    <row r="50" spans="1:42" s="11" customFormat="1" x14ac:dyDescent="0.2">
      <c r="A50" s="8"/>
      <c r="B50" s="290">
        <f t="shared" si="45"/>
        <v>36</v>
      </c>
      <c r="C50" s="19">
        <f t="shared" si="45"/>
        <v>2054</v>
      </c>
      <c r="D50" s="293">
        <f t="shared" ca="1" si="34"/>
        <v>3.4311065832462427E-2</v>
      </c>
      <c r="E50" s="166">
        <f t="shared" ca="1" si="35"/>
        <v>7.8477490361703399</v>
      </c>
      <c r="F50" s="293">
        <f t="shared" ca="1" si="23"/>
        <v>-2.8293500094440211E-3</v>
      </c>
      <c r="G50" s="166">
        <f t="shared" ca="1" si="24"/>
        <v>2.4777422981630441</v>
      </c>
      <c r="H50" s="293">
        <f t="shared" ca="1" si="25"/>
        <v>3.4854829391951156E-3</v>
      </c>
      <c r="I50" s="166">
        <f t="shared" ca="1" si="26"/>
        <v>3.7795990890673998</v>
      </c>
      <c r="J50" s="244">
        <f t="shared" ca="1" si="39"/>
        <v>2.0371645518555512E-2</v>
      </c>
      <c r="K50" s="166">
        <f t="shared" ca="1" si="40"/>
        <v>7.3643972185755064</v>
      </c>
      <c r="L50" s="293">
        <f t="shared" ca="1" si="41"/>
        <v>2.0625713012483379E-2</v>
      </c>
      <c r="M50" s="166">
        <f t="shared" ca="1" si="42"/>
        <v>6.8573469951484682</v>
      </c>
      <c r="N50" s="293">
        <f t="shared" si="43"/>
        <v>3.8826213454701768E-2</v>
      </c>
      <c r="O50" s="166">
        <f t="shared" si="44"/>
        <v>11.37044254453323</v>
      </c>
      <c r="P50" s="159">
        <f t="shared" ca="1" si="28"/>
        <v>-6.3794609847128994E-2</v>
      </c>
      <c r="Q50" s="197">
        <f t="shared" ca="1" si="29"/>
        <v>0.67483442651542269</v>
      </c>
      <c r="R50" s="89">
        <f t="shared" ca="1" si="6"/>
        <v>11.306647934686101</v>
      </c>
      <c r="S50" s="89">
        <f t="shared" ca="1" si="7"/>
        <v>12.045276971048652</v>
      </c>
      <c r="T50" s="169">
        <f t="shared" ca="1" si="32"/>
        <v>11.306647934686101</v>
      </c>
      <c r="U50" s="169">
        <f t="shared" ca="1" si="33"/>
        <v>12.045276971048652</v>
      </c>
      <c r="V50" s="247">
        <f t="shared" si="20"/>
        <v>2.7266494160999923</v>
      </c>
      <c r="W50" s="246">
        <f t="shared" si="21"/>
        <v>1.359524917899938</v>
      </c>
      <c r="X50" s="246">
        <f t="shared" si="22"/>
        <v>3.3940125598234561</v>
      </c>
      <c r="Y50" s="181">
        <f ca="1">SUM(T50:U50)/2*Delivery_Tar!$E$7</f>
        <v>0.13810912187374175</v>
      </c>
      <c r="Z50" s="22">
        <f>Delivery_Tar!$E$6</f>
        <v>8.2000000000000003E-2</v>
      </c>
      <c r="AA50" s="174">
        <f t="shared" ca="1" si="10"/>
        <v>14.253406472659835</v>
      </c>
      <c r="AB50" s="175">
        <f t="shared" ca="1" si="11"/>
        <v>13.624911010822332</v>
      </c>
      <c r="AC50" s="176">
        <f t="shared" ca="1" si="12"/>
        <v>15.659398652745852</v>
      </c>
      <c r="AD50" s="280">
        <f t="shared" ca="1" si="13"/>
        <v>14.512572045409341</v>
      </c>
      <c r="AE50" s="115">
        <f t="shared" si="2"/>
        <v>2054</v>
      </c>
      <c r="AF50" s="281">
        <f t="shared" ca="1" si="14"/>
        <v>14.512572045409341</v>
      </c>
      <c r="AG50" s="282">
        <v>11.66054551894797</v>
      </c>
      <c r="AN50" s="259">
        <v>2026</v>
      </c>
      <c r="AO50" s="115">
        <v>4.4588248076591377</v>
      </c>
      <c r="AP50" s="260">
        <v>4.193316544653988</v>
      </c>
    </row>
    <row r="51" spans="1:42" s="11" customFormat="1" x14ac:dyDescent="0.2">
      <c r="A51" s="8"/>
      <c r="B51" s="290">
        <f t="shared" si="45"/>
        <v>37</v>
      </c>
      <c r="C51" s="19">
        <f t="shared" si="45"/>
        <v>2055</v>
      </c>
      <c r="D51" s="293">
        <f t="shared" ca="1" si="34"/>
        <v>3.4311065832462427E-2</v>
      </c>
      <c r="E51" s="166">
        <f t="shared" ca="1" si="35"/>
        <v>8.1170136699870241</v>
      </c>
      <c r="F51" s="293">
        <f t="shared" ca="1" si="23"/>
        <v>-2.8293500094440211E-3</v>
      </c>
      <c r="G51" s="166">
        <f t="shared" ca="1" si="24"/>
        <v>2.4707318979683364</v>
      </c>
      <c r="H51" s="293">
        <f t="shared" ca="1" si="25"/>
        <v>3.4854829391951156E-3</v>
      </c>
      <c r="I51" s="166">
        <f t="shared" ca="1" si="26"/>
        <v>3.7927728172093413</v>
      </c>
      <c r="J51" s="244">
        <f t="shared" ca="1" si="39"/>
        <v>2.0371645518555512E-2</v>
      </c>
      <c r="K51" s="166">
        <f t="shared" ca="1" si="40"/>
        <v>7.5144221081701623</v>
      </c>
      <c r="L51" s="293">
        <f t="shared" ca="1" si="41"/>
        <v>2.0625713012483379E-2</v>
      </c>
      <c r="M51" s="166">
        <f t="shared" ca="1" si="42"/>
        <v>6.998784666297416</v>
      </c>
      <c r="N51" s="293">
        <f t="shared" si="43"/>
        <v>3.8826213454701768E-2</v>
      </c>
      <c r="O51" s="166">
        <f t="shared" si="44"/>
        <v>11.811913773841699</v>
      </c>
      <c r="P51" s="159">
        <f t="shared" ca="1" si="28"/>
        <v>-6.3794609847128994E-2</v>
      </c>
      <c r="Q51" s="197">
        <f t="shared" ca="1" si="29"/>
        <v>0.67483442651542269</v>
      </c>
      <c r="R51" s="89">
        <f t="shared" ca="1" si="6"/>
        <v>11.74811916399457</v>
      </c>
      <c r="S51" s="89">
        <f t="shared" ca="1" si="7"/>
        <v>12.486748200357122</v>
      </c>
      <c r="T51" s="169">
        <f t="shared" ca="1" si="32"/>
        <v>11.74811916399457</v>
      </c>
      <c r="U51" s="169">
        <f t="shared" ca="1" si="33"/>
        <v>12.486748200357122</v>
      </c>
      <c r="V51" s="247">
        <f t="shared" si="20"/>
        <v>2.7811824044219922</v>
      </c>
      <c r="W51" s="246">
        <f t="shared" si="21"/>
        <v>1.3867154162579367</v>
      </c>
      <c r="X51" s="246">
        <f t="shared" si="22"/>
        <v>3.4618928110199252</v>
      </c>
      <c r="Y51" s="181">
        <f ca="1">SUM(T51:U51)/2*Delivery_Tar!$E$7</f>
        <v>0.14333106430961698</v>
      </c>
      <c r="Z51" s="22">
        <f>Delivery_Tar!$E$6</f>
        <v>8.2000000000000003E-2</v>
      </c>
      <c r="AA51" s="174">
        <f t="shared" ca="1" si="10"/>
        <v>14.75463263272618</v>
      </c>
      <c r="AB51" s="175">
        <f t="shared" ca="1" si="11"/>
        <v>14.098794680924676</v>
      </c>
      <c r="AC51" s="176">
        <f t="shared" ca="1" si="12"/>
        <v>16.173972075686663</v>
      </c>
      <c r="AD51" s="280">
        <f t="shared" ca="1" si="13"/>
        <v>15.009133129779173</v>
      </c>
      <c r="AE51" s="115">
        <f t="shared" si="2"/>
        <v>2055</v>
      </c>
      <c r="AF51" s="281">
        <f t="shared" ca="1" si="14"/>
        <v>15.009133129779173</v>
      </c>
      <c r="AG51" s="282">
        <v>12.004406434829635</v>
      </c>
      <c r="AN51" s="259">
        <v>2027</v>
      </c>
      <c r="AO51" s="115">
        <v>4.7797179122340747</v>
      </c>
      <c r="AP51" s="260">
        <v>4.5158797922708196</v>
      </c>
    </row>
    <row r="52" spans="1:42" s="11" customFormat="1" x14ac:dyDescent="0.2">
      <c r="A52" s="8"/>
      <c r="B52" s="290">
        <f t="shared" si="45"/>
        <v>38</v>
      </c>
      <c r="C52" s="19">
        <f t="shared" si="45"/>
        <v>2056</v>
      </c>
      <c r="D52" s="293">
        <f t="shared" ca="1" si="34"/>
        <v>3.4311065832462427E-2</v>
      </c>
      <c r="E52" s="166">
        <f t="shared" ca="1" si="35"/>
        <v>8.3955170603809464</v>
      </c>
      <c r="F52" s="293">
        <f t="shared" ca="1" si="23"/>
        <v>-2.8293500094440211E-3</v>
      </c>
      <c r="G52" s="166">
        <f t="shared" ca="1" si="24"/>
        <v>2.4637413326494859</v>
      </c>
      <c r="H52" s="293">
        <f t="shared" ca="1" si="25"/>
        <v>3.4854829391951156E-3</v>
      </c>
      <c r="I52" s="166">
        <f t="shared" ca="1" si="26"/>
        <v>3.8059924621559671</v>
      </c>
      <c r="J52" s="244">
        <f t="shared" ca="1" si="39"/>
        <v>2.0371645518555512E-2</v>
      </c>
      <c r="K52" s="166">
        <f t="shared" ca="1" si="40"/>
        <v>7.6675032516346011</v>
      </c>
      <c r="L52" s="293">
        <f t="shared" ca="1" si="41"/>
        <v>2.0625713012483379E-2</v>
      </c>
      <c r="M52" s="166">
        <f t="shared" ca="1" si="42"/>
        <v>7.1431395902606356</v>
      </c>
      <c r="N52" s="293">
        <f t="shared" si="43"/>
        <v>3.8826213454701768E-2</v>
      </c>
      <c r="O52" s="166">
        <f t="shared" si="44"/>
        <v>12.270525659333408</v>
      </c>
      <c r="P52" s="159">
        <f t="shared" ca="1" si="28"/>
        <v>-6.3794609847128994E-2</v>
      </c>
      <c r="Q52" s="197">
        <f t="shared" ca="1" si="29"/>
        <v>0.67483442651542269</v>
      </c>
      <c r="R52" s="89">
        <f t="shared" ca="1" si="6"/>
        <v>12.20673104948628</v>
      </c>
      <c r="S52" s="89">
        <f t="shared" ca="1" si="7"/>
        <v>12.945360085848831</v>
      </c>
      <c r="T52" s="169">
        <f t="shared" ca="1" si="32"/>
        <v>12.20673104948628</v>
      </c>
      <c r="U52" s="169">
        <f t="shared" ca="1" si="33"/>
        <v>12.945360085848831</v>
      </c>
      <c r="V52" s="247">
        <f t="shared" si="20"/>
        <v>2.8368060525104322</v>
      </c>
      <c r="W52" s="246">
        <f t="shared" si="21"/>
        <v>1.4144497245830954</v>
      </c>
      <c r="X52" s="246">
        <f t="shared" si="22"/>
        <v>3.5311306672403235</v>
      </c>
      <c r="Y52" s="181">
        <f ca="1">SUM(T52:U52)/2*Delivery_Tar!$E$7</f>
        <v>0.14875575499715568</v>
      </c>
      <c r="Z52" s="22">
        <f>Delivery_Tar!$E$6</f>
        <v>8.2000000000000003E-2</v>
      </c>
      <c r="AA52" s="174">
        <f t="shared" ca="1" si="10"/>
        <v>15.274292856993869</v>
      </c>
      <c r="AB52" s="175">
        <f t="shared" ca="1" si="11"/>
        <v>14.590565565429083</v>
      </c>
      <c r="AC52" s="176">
        <f t="shared" ca="1" si="12"/>
        <v>16.70724650808631</v>
      </c>
      <c r="AD52" s="280">
        <f t="shared" ca="1" si="13"/>
        <v>15.52403497683642</v>
      </c>
      <c r="AE52" s="115">
        <f t="shared" si="2"/>
        <v>2056</v>
      </c>
      <c r="AF52" s="281">
        <f t="shared" ca="1" si="14"/>
        <v>15.52403497683642</v>
      </c>
      <c r="AG52" s="282">
        <v>12.358987218601976</v>
      </c>
      <c r="AN52" s="259">
        <v>2028</v>
      </c>
      <c r="AO52" s="115">
        <v>4.9277874394213033</v>
      </c>
      <c r="AP52" s="260">
        <v>4.6596580119325592</v>
      </c>
    </row>
    <row r="53" spans="1:42" s="11" customFormat="1" x14ac:dyDescent="0.2">
      <c r="A53" s="8"/>
      <c r="B53" s="290">
        <f t="shared" si="45"/>
        <v>39</v>
      </c>
      <c r="C53" s="19">
        <f t="shared" si="45"/>
        <v>2057</v>
      </c>
      <c r="D53" s="293">
        <f t="shared" ca="1" si="34"/>
        <v>3.4311065832462427E-2</v>
      </c>
      <c r="E53" s="166">
        <f t="shared" ca="1" si="35"/>
        <v>8.6835761989372386</v>
      </c>
      <c r="F53" s="293">
        <f t="shared" ca="1" si="23"/>
        <v>-2.8293500094440211E-3</v>
      </c>
      <c r="G53" s="166">
        <f t="shared" ca="1" si="24"/>
        <v>2.4567705460866862</v>
      </c>
      <c r="H53" s="293">
        <f t="shared" ca="1" si="25"/>
        <v>3.4854829391951156E-3</v>
      </c>
      <c r="I53" s="166">
        <f t="shared" ca="1" si="26"/>
        <v>3.8192581839495165</v>
      </c>
      <c r="J53" s="244">
        <f t="shared" ca="1" si="39"/>
        <v>2.0371645518555512E-2</v>
      </c>
      <c r="K53" s="166">
        <f t="shared" ca="1" si="40"/>
        <v>7.8237029098892723</v>
      </c>
      <c r="L53" s="293">
        <f t="shared" ca="1" si="41"/>
        <v>2.0625713012483379E-2</v>
      </c>
      <c r="M53" s="166">
        <f t="shared" ca="1" si="42"/>
        <v>7.2904719374574594</v>
      </c>
      <c r="N53" s="293">
        <f t="shared" si="43"/>
        <v>3.8826213454701768E-2</v>
      </c>
      <c r="O53" s="166">
        <f t="shared" si="44"/>
        <v>12.746943707784082</v>
      </c>
      <c r="P53" s="159">
        <f t="shared" ca="1" si="28"/>
        <v>-6.3794609847128994E-2</v>
      </c>
      <c r="Q53" s="197">
        <f t="shared" ca="1" si="29"/>
        <v>0.67483442651542269</v>
      </c>
      <c r="R53" s="89">
        <f t="shared" ca="1" si="6"/>
        <v>12.683149097936953</v>
      </c>
      <c r="S53" s="89">
        <f t="shared" ca="1" si="7"/>
        <v>13.421778134299505</v>
      </c>
      <c r="T53" s="169">
        <f t="shared" ca="1" si="32"/>
        <v>12.683149097936953</v>
      </c>
      <c r="U53" s="169">
        <f t="shared" ca="1" si="33"/>
        <v>13.421778134299505</v>
      </c>
      <c r="V53" s="247">
        <f t="shared" si="20"/>
        <v>2.893542173560641</v>
      </c>
      <c r="W53" s="246">
        <f t="shared" si="21"/>
        <v>1.4427387190747574</v>
      </c>
      <c r="X53" s="246">
        <f t="shared" si="22"/>
        <v>3.6017532805851302</v>
      </c>
      <c r="Y53" s="181">
        <f ca="1">SUM(T53:U53)/2*Delivery_Tar!$E$7</f>
        <v>0.15439106588325444</v>
      </c>
      <c r="Z53" s="22">
        <f>Delivery_Tar!$E$6</f>
        <v>8.2000000000000003E-2</v>
      </c>
      <c r="AA53" s="174">
        <f t="shared" ca="1" si="10"/>
        <v>15.81308233738085</v>
      </c>
      <c r="AB53" s="175">
        <f t="shared" ca="1" si="11"/>
        <v>15.100907919257518</v>
      </c>
      <c r="AC53" s="176">
        <f t="shared" ca="1" si="12"/>
        <v>17.259922480767887</v>
      </c>
      <c r="AD53" s="280">
        <f t="shared" ca="1" si="13"/>
        <v>16.05797091246875</v>
      </c>
      <c r="AE53" s="115">
        <f t="shared" si="2"/>
        <v>2057</v>
      </c>
      <c r="AF53" s="281">
        <f t="shared" ca="1" si="14"/>
        <v>16.05797091246875</v>
      </c>
      <c r="AG53" s="282">
        <v>12.724622062266144</v>
      </c>
      <c r="AN53" s="259">
        <v>2029</v>
      </c>
      <c r="AO53" s="115">
        <v>5.0887162313336356</v>
      </c>
      <c r="AP53" s="260">
        <v>4.816577973589002</v>
      </c>
    </row>
    <row r="54" spans="1:42" s="11" customFormat="1" x14ac:dyDescent="0.2">
      <c r="A54" s="8"/>
      <c r="B54" s="290">
        <f t="shared" si="45"/>
        <v>40</v>
      </c>
      <c r="C54" s="19">
        <f t="shared" si="45"/>
        <v>2058</v>
      </c>
      <c r="D54" s="293">
        <f t="shared" ca="1" si="34"/>
        <v>3.4311065832462427E-2</v>
      </c>
      <c r="E54" s="166">
        <f t="shared" ca="1" si="35"/>
        <v>8.9815189535601778</v>
      </c>
      <c r="F54" s="293">
        <f t="shared" ca="1" si="23"/>
        <v>-2.8293500094440211E-3</v>
      </c>
      <c r="G54" s="166">
        <f t="shared" ca="1" si="24"/>
        <v>2.4498194823189139</v>
      </c>
      <c r="H54" s="293">
        <f t="shared" ca="1" si="25"/>
        <v>3.4854829391951156E-3</v>
      </c>
      <c r="I54" s="166">
        <f t="shared" ca="1" si="26"/>
        <v>3.8325701431900536</v>
      </c>
      <c r="J54" s="244">
        <f t="shared" ca="1" si="39"/>
        <v>2.0371645518555512E-2</v>
      </c>
      <c r="K54" s="166">
        <f t="shared" ca="1" si="40"/>
        <v>7.9830846122120267</v>
      </c>
      <c r="L54" s="293">
        <f t="shared" ca="1" si="41"/>
        <v>2.0625713012483379E-2</v>
      </c>
      <c r="M54" s="166">
        <f t="shared" ca="1" si="42"/>
        <v>7.4408431193650211</v>
      </c>
      <c r="N54" s="293">
        <f t="shared" si="43"/>
        <v>3.8826213454701768E-2</v>
      </c>
      <c r="O54" s="166">
        <f t="shared" si="44"/>
        <v>13.241859265077574</v>
      </c>
      <c r="P54" s="159">
        <f t="shared" ca="1" si="28"/>
        <v>-6.3794609847128994E-2</v>
      </c>
      <c r="Q54" s="197">
        <f t="shared" ca="1" si="29"/>
        <v>0.67483442651542269</v>
      </c>
      <c r="R54" s="89">
        <f t="shared" ca="1" si="6"/>
        <v>13.178064655230445</v>
      </c>
      <c r="S54" s="89">
        <f t="shared" ca="1" si="7"/>
        <v>13.916693691592997</v>
      </c>
      <c r="T54" s="169">
        <f t="shared" ca="1" si="32"/>
        <v>13.178064655230445</v>
      </c>
      <c r="U54" s="169">
        <f t="shared" ca="1" si="33"/>
        <v>13.916693691592997</v>
      </c>
      <c r="V54" s="247">
        <f t="shared" si="20"/>
        <v>2.9514130170318538</v>
      </c>
      <c r="W54" s="246">
        <f t="shared" si="21"/>
        <v>1.4715934934562525</v>
      </c>
      <c r="X54" s="246">
        <f t="shared" si="22"/>
        <v>3.673788346196833</v>
      </c>
      <c r="Y54" s="181">
        <f ca="1">SUM(T54:U54)/2*Delivery_Tar!$E$7</f>
        <v>0.16024517455270051</v>
      </c>
      <c r="Z54" s="22">
        <f>Delivery_Tar!$E$6</f>
        <v>8.2000000000000003E-2</v>
      </c>
      <c r="AA54" s="174">
        <f t="shared" ca="1" si="10"/>
        <v>16.371722846814997</v>
      </c>
      <c r="AB54" s="175">
        <f t="shared" ca="1" si="11"/>
        <v>15.630532359601951</v>
      </c>
      <c r="AC54" s="176">
        <f t="shared" ca="1" si="12"/>
        <v>17.83272721234253</v>
      </c>
      <c r="AD54" s="280">
        <f t="shared" ca="1" si="13"/>
        <v>16.611660806253159</v>
      </c>
      <c r="AE54" s="115">
        <f t="shared" si="2"/>
        <v>2058</v>
      </c>
      <c r="AF54" s="281">
        <f t="shared" ca="1" si="14"/>
        <v>16.611660806253159</v>
      </c>
      <c r="AG54" s="282">
        <v>13.101655576262644</v>
      </c>
      <c r="AN54" s="259">
        <v>2030</v>
      </c>
      <c r="AO54" s="115">
        <v>5.2566643622428337</v>
      </c>
      <c r="AP54" s="260">
        <v>4.9807899732885792</v>
      </c>
    </row>
    <row r="55" spans="1:42" s="11" customFormat="1" x14ac:dyDescent="0.2">
      <c r="A55" s="8"/>
      <c r="B55" s="290">
        <f t="shared" si="45"/>
        <v>41</v>
      </c>
      <c r="C55" s="19">
        <f t="shared" si="45"/>
        <v>2059</v>
      </c>
      <c r="D55" s="293">
        <f t="shared" ca="1" si="34"/>
        <v>3.4311065832462427E-2</v>
      </c>
      <c r="E55" s="166">
        <f t="shared" ca="1" si="35"/>
        <v>9.2896844416512891</v>
      </c>
      <c r="F55" s="293">
        <f t="shared" ca="1" si="23"/>
        <v>-2.8293500094440211E-3</v>
      </c>
      <c r="G55" s="166">
        <f t="shared" ca="1" si="24"/>
        <v>2.4428880855434785</v>
      </c>
      <c r="H55" s="293">
        <f t="shared" ca="1" si="25"/>
        <v>3.4854829391951156E-3</v>
      </c>
      <c r="I55" s="166">
        <f t="shared" ca="1" si="26"/>
        <v>3.8459285010374109</v>
      </c>
      <c r="J55" s="244">
        <f t="shared" ca="1" si="39"/>
        <v>2.0371645518555512E-2</v>
      </c>
      <c r="K55" s="166">
        <f t="shared" ca="1" si="40"/>
        <v>8.1457131820766442</v>
      </c>
      <c r="L55" s="293">
        <f t="shared" ca="1" si="41"/>
        <v>2.0625713012483379E-2</v>
      </c>
      <c r="M55" s="166">
        <f t="shared" ca="1" si="42"/>
        <v>7.5943158141159559</v>
      </c>
      <c r="N55" s="293">
        <f t="shared" si="43"/>
        <v>3.8826213454701768E-2</v>
      </c>
      <c r="O55" s="166">
        <f t="shared" si="44"/>
        <v>13.755990519440596</v>
      </c>
      <c r="P55" s="159">
        <f t="shared" ca="1" si="28"/>
        <v>-6.3794609847128994E-2</v>
      </c>
      <c r="Q55" s="197">
        <f t="shared" ca="1" si="29"/>
        <v>0.67483442651542269</v>
      </c>
      <c r="R55" s="89">
        <f t="shared" ca="1" si="6"/>
        <v>13.692195909593467</v>
      </c>
      <c r="S55" s="89">
        <f t="shared" ca="1" si="7"/>
        <v>14.430824945956019</v>
      </c>
      <c r="T55" s="169">
        <f t="shared" ca="1" si="32"/>
        <v>13.692195909593467</v>
      </c>
      <c r="U55" s="169">
        <f t="shared" ca="1" si="33"/>
        <v>14.430824945956019</v>
      </c>
      <c r="V55" s="247">
        <f t="shared" si="20"/>
        <v>3.0104412773724909</v>
      </c>
      <c r="W55" s="246">
        <f t="shared" si="21"/>
        <v>1.5010253633253776</v>
      </c>
      <c r="X55" s="246">
        <f t="shared" si="22"/>
        <v>3.7472641131207696</v>
      </c>
      <c r="Y55" s="181">
        <f ca="1">SUM(T55:U55)/2*Delivery_Tar!$E$7</f>
        <v>0.16632657609493351</v>
      </c>
      <c r="Z55" s="22">
        <f>Delivery_Tar!$E$6</f>
        <v>8.2000000000000003E-2</v>
      </c>
      <c r="AA55" s="174">
        <f t="shared" ca="1" si="10"/>
        <v>16.950963763060894</v>
      </c>
      <c r="AB55" s="175">
        <f t="shared" ca="1" si="11"/>
        <v>16.18017688537633</v>
      </c>
      <c r="AC55" s="176">
        <f t="shared" ca="1" si="12"/>
        <v>18.426415635171725</v>
      </c>
      <c r="AD55" s="280">
        <f t="shared" ca="1" si="13"/>
        <v>17.185852094536315</v>
      </c>
      <c r="AE55" s="115">
        <f t="shared" si="2"/>
        <v>2059</v>
      </c>
      <c r="AF55" s="281">
        <f t="shared" ca="1" si="14"/>
        <v>17.185852094536315</v>
      </c>
      <c r="AG55" s="282">
        <v>13.490443114266315</v>
      </c>
      <c r="AN55" s="259">
        <v>2031</v>
      </c>
      <c r="AO55" s="115">
        <v>5.430766056090488</v>
      </c>
      <c r="AP55" s="260">
        <v>5.1512428221198521</v>
      </c>
    </row>
    <row r="56" spans="1:42" s="11" customFormat="1" x14ac:dyDescent="0.2">
      <c r="A56" s="8"/>
      <c r="B56" s="290">
        <f t="shared" si="45"/>
        <v>42</v>
      </c>
      <c r="C56" s="19">
        <f t="shared" si="45"/>
        <v>2060</v>
      </c>
      <c r="D56" s="293">
        <f t="shared" ca="1" si="34"/>
        <v>3.4311065832462427E-2</v>
      </c>
      <c r="E56" s="166">
        <f t="shared" ca="1" si="35"/>
        <v>9.608423416091588</v>
      </c>
      <c r="F56" s="293">
        <f t="shared" ca="1" si="23"/>
        <v>-2.8293500094440211E-3</v>
      </c>
      <c r="G56" s="166">
        <f t="shared" ca="1" si="24"/>
        <v>2.4359763001155752</v>
      </c>
      <c r="H56" s="293">
        <f t="shared" ca="1" si="25"/>
        <v>3.4854829391951156E-3</v>
      </c>
      <c r="I56" s="166">
        <f t="shared" ca="1" si="26"/>
        <v>3.8593334192131405</v>
      </c>
      <c r="J56" s="244">
        <f t="shared" ca="1" si="39"/>
        <v>2.0371645518555512E-2</v>
      </c>
      <c r="K56" s="166">
        <f t="shared" ca="1" si="40"/>
        <v>8.3116547635177334</v>
      </c>
      <c r="L56" s="293">
        <f t="shared" ca="1" si="41"/>
        <v>2.0625713012483379E-2</v>
      </c>
      <c r="M56" s="166">
        <f t="shared" ca="1" si="42"/>
        <v>7.7509539926240754</v>
      </c>
      <c r="N56" s="293">
        <f t="shared" si="43"/>
        <v>3.8826213454701768E-2</v>
      </c>
      <c r="O56" s="166">
        <f t="shared" si="44"/>
        <v>14.290083543629249</v>
      </c>
      <c r="P56" s="159">
        <f t="shared" ca="1" si="28"/>
        <v>-6.3794609847128994E-2</v>
      </c>
      <c r="Q56" s="197">
        <f t="shared" ca="1" si="29"/>
        <v>0.67483442651542269</v>
      </c>
      <c r="R56" s="89">
        <f t="shared" ca="1" si="6"/>
        <v>14.22628893378212</v>
      </c>
      <c r="S56" s="89">
        <f t="shared" ca="1" si="7"/>
        <v>14.964917970144672</v>
      </c>
      <c r="T56" s="169">
        <f t="shared" ca="1" si="32"/>
        <v>14.22628893378212</v>
      </c>
      <c r="U56" s="169">
        <f t="shared" ca="1" si="33"/>
        <v>14.964917970144672</v>
      </c>
      <c r="V56" s="247">
        <f t="shared" si="20"/>
        <v>3.0706501029199407</v>
      </c>
      <c r="W56" s="246">
        <f t="shared" si="21"/>
        <v>1.5310458705918852</v>
      </c>
      <c r="X56" s="246">
        <f t="shared" si="22"/>
        <v>3.8222093953831848</v>
      </c>
      <c r="Y56" s="181">
        <f ca="1">SUM(T56:U56)/2*Delivery_Tar!$E$7</f>
        <v>0.17264409543154902</v>
      </c>
      <c r="Z56" s="22">
        <f>Delivery_Tar!$E$6</f>
        <v>8.2000000000000003E-2</v>
      </c>
      <c r="AA56" s="174">
        <f t="shared" ca="1" si="10"/>
        <v>17.551583132133612</v>
      </c>
      <c r="AB56" s="175">
        <f t="shared" ca="1" si="11"/>
        <v>16.750607936168109</v>
      </c>
      <c r="AC56" s="176">
        <f t="shared" ca="1" si="12"/>
        <v>19.04177146095941</v>
      </c>
      <c r="AD56" s="280">
        <f t="shared" ca="1" si="13"/>
        <v>17.781320843087045</v>
      </c>
      <c r="AE56" s="115">
        <f t="shared" si="2"/>
        <v>2060</v>
      </c>
      <c r="AF56" s="281">
        <f t="shared" ca="1" si="14"/>
        <v>17.781320843087045</v>
      </c>
      <c r="AG56" s="282">
        <v>13.891351108106774</v>
      </c>
      <c r="AN56" s="259">
        <v>2032</v>
      </c>
      <c r="AO56" s="115">
        <v>5.6101278288931411</v>
      </c>
      <c r="AP56" s="260">
        <v>5.327040335074007</v>
      </c>
    </row>
    <row r="57" spans="1:42" s="11" customFormat="1" x14ac:dyDescent="0.2">
      <c r="A57" s="8"/>
      <c r="B57" s="291">
        <f t="shared" si="45"/>
        <v>43</v>
      </c>
      <c r="C57" s="24">
        <f t="shared" si="45"/>
        <v>2061</v>
      </c>
      <c r="D57" s="294">
        <f t="shared" ca="1" si="34"/>
        <v>3.4311065832462427E-2</v>
      </c>
      <c r="E57" s="183">
        <f t="shared" ca="1" si="35"/>
        <v>9.9380986644672795</v>
      </c>
      <c r="F57" s="294">
        <f t="shared" ca="1" si="23"/>
        <v>-2.8293500094440211E-3</v>
      </c>
      <c r="G57" s="183">
        <f t="shared" ca="1" si="24"/>
        <v>2.4290840705478378</v>
      </c>
      <c r="H57" s="294">
        <f t="shared" ca="1" si="25"/>
        <v>3.4854829391951156E-3</v>
      </c>
      <c r="I57" s="183">
        <f t="shared" ca="1" si="26"/>
        <v>3.8727850600024731</v>
      </c>
      <c r="J57" s="245">
        <f t="shared" ca="1" si="39"/>
        <v>2.0371645518555512E-2</v>
      </c>
      <c r="K57" s="183">
        <f t="shared" ca="1" si="40"/>
        <v>8.4809768480327286</v>
      </c>
      <c r="L57" s="294">
        <f t="shared" ca="1" si="41"/>
        <v>2.0625713012483379E-2</v>
      </c>
      <c r="M57" s="183">
        <f t="shared" ca="1" si="42"/>
        <v>7.9108229452489018</v>
      </c>
      <c r="N57" s="294">
        <f t="shared" si="43"/>
        <v>3.8826213454701768E-2</v>
      </c>
      <c r="O57" s="184">
        <f t="shared" si="44"/>
        <v>14.844913377579719</v>
      </c>
      <c r="P57" s="283">
        <f t="shared" ca="1" si="28"/>
        <v>-6.3794609847128994E-2</v>
      </c>
      <c r="Q57" s="284">
        <f t="shared" ca="1" si="29"/>
        <v>0.67483442651542269</v>
      </c>
      <c r="R57" s="285">
        <f t="shared" ca="1" si="6"/>
        <v>14.78111876773259</v>
      </c>
      <c r="S57" s="285">
        <f t="shared" ca="1" si="7"/>
        <v>15.519747804095141</v>
      </c>
      <c r="T57" s="286">
        <f t="shared" ca="1" si="32"/>
        <v>14.78111876773259</v>
      </c>
      <c r="U57" s="286">
        <f t="shared" ca="1" si="33"/>
        <v>15.519747804095141</v>
      </c>
      <c r="V57" s="247">
        <f t="shared" si="20"/>
        <v>3.1320631049783394</v>
      </c>
      <c r="W57" s="246">
        <f t="shared" si="21"/>
        <v>1.5616667880037229</v>
      </c>
      <c r="X57" s="246">
        <f t="shared" si="22"/>
        <v>3.8986535832908484</v>
      </c>
      <c r="Y57" s="182">
        <f ca="1">SUM(T57:U57)/2*Delivery_Tar!$E$7</f>
        <v>0.17920690012243215</v>
      </c>
      <c r="Z57" s="25">
        <f>Delivery_Tar!$E$6</f>
        <v>8.2000000000000003E-2</v>
      </c>
      <c r="AA57" s="177">
        <f t="shared" ca="1" si="10"/>
        <v>18.17438877283336</v>
      </c>
      <c r="AB57" s="178">
        <f t="shared" ca="1" si="11"/>
        <v>17.342621492221294</v>
      </c>
      <c r="AC57" s="179">
        <f t="shared" ca="1" si="12"/>
        <v>19.679608287508422</v>
      </c>
      <c r="AD57" s="287">
        <f t="shared" ca="1" si="13"/>
        <v>18.398872850854357</v>
      </c>
      <c r="AE57" s="262">
        <f t="shared" si="2"/>
        <v>2061</v>
      </c>
      <c r="AF57" s="288">
        <f t="shared" ca="1" si="14"/>
        <v>18.398872850854357</v>
      </c>
      <c r="AG57" s="289"/>
      <c r="AN57" s="259">
        <v>2033</v>
      </c>
      <c r="AO57" s="115">
        <v>5.8059489724473456</v>
      </c>
      <c r="AP57" s="260">
        <v>5.519676135397666</v>
      </c>
    </row>
    <row r="58" spans="1:42" s="11" customFormat="1" x14ac:dyDescent="0.2">
      <c r="A58" s="8"/>
      <c r="B58" s="8"/>
      <c r="C58" s="26"/>
      <c r="D58" s="26"/>
      <c r="F58" s="26"/>
      <c r="G58" s="26"/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1"/>
      <c r="W58" s="21"/>
      <c r="X58" s="21"/>
      <c r="Y58" s="21"/>
      <c r="Z58" s="21"/>
      <c r="AA58" s="27"/>
      <c r="AN58" s="259">
        <v>2034</v>
      </c>
      <c r="AO58" s="115">
        <v>6.0261685054027243</v>
      </c>
      <c r="AP58" s="260">
        <v>5.7374318883759594</v>
      </c>
    </row>
    <row r="59" spans="1:42" s="11" customFormat="1" x14ac:dyDescent="0.2">
      <c r="A59" s="8"/>
      <c r="B59" s="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1"/>
      <c r="W59" s="21"/>
      <c r="X59" s="21"/>
      <c r="Y59" s="21"/>
      <c r="Z59" s="21"/>
      <c r="AA59" s="27"/>
      <c r="AN59" s="259">
        <v>2035</v>
      </c>
      <c r="AO59" s="115">
        <v>6.2857400725216195</v>
      </c>
      <c r="AP59" s="260">
        <v>5.9956720601124704</v>
      </c>
    </row>
    <row r="60" spans="1:42" s="11" customFormat="1" x14ac:dyDescent="0.2">
      <c r="A60" s="8"/>
      <c r="B60" s="8"/>
      <c r="C60" s="26"/>
      <c r="D60" s="26"/>
      <c r="G60" s="8"/>
      <c r="H60" s="8"/>
      <c r="I60" s="8"/>
      <c r="J60" s="8"/>
      <c r="K60" s="8"/>
      <c r="L60" s="8"/>
      <c r="M60" s="8"/>
      <c r="N60" s="8"/>
      <c r="O60" s="8"/>
      <c r="AN60" s="261">
        <v>2036</v>
      </c>
      <c r="AO60" s="262">
        <v>6.543112983593665</v>
      </c>
      <c r="AP60" s="263">
        <v>6.2513643730467141</v>
      </c>
    </row>
    <row r="61" spans="1:42" s="11" customFormat="1" x14ac:dyDescent="0.2">
      <c r="A61" s="8"/>
      <c r="B61" s="28"/>
      <c r="C61" s="8"/>
      <c r="D61" s="8"/>
      <c r="AA61" s="333" t="s">
        <v>8</v>
      </c>
      <c r="AB61" s="334"/>
      <c r="AC61" s="334"/>
      <c r="AD61" s="334"/>
      <c r="AE61" s="335"/>
    </row>
    <row r="62" spans="1:42" s="11" customFormat="1" x14ac:dyDescent="0.2">
      <c r="A62" s="8"/>
      <c r="B62" s="8"/>
      <c r="C62" s="29"/>
      <c r="D62" s="29"/>
      <c r="G62" s="8"/>
      <c r="H62" s="8"/>
      <c r="I62" s="8"/>
      <c r="K62" s="30"/>
      <c r="L62" s="30"/>
      <c r="M62" s="30"/>
      <c r="N62" s="30"/>
      <c r="O62" s="30"/>
      <c r="Z62" s="32"/>
      <c r="AA62" s="33"/>
      <c r="AB62" s="34">
        <v>10</v>
      </c>
      <c r="AC62" s="34">
        <v>15</v>
      </c>
      <c r="AD62" s="35">
        <v>20</v>
      </c>
      <c r="AE62" s="35">
        <v>25</v>
      </c>
    </row>
    <row r="63" spans="1:42" s="11" customFormat="1" x14ac:dyDescent="0.2">
      <c r="A63" s="8"/>
      <c r="B63" s="8"/>
      <c r="G63" s="8"/>
      <c r="H63" s="8"/>
      <c r="I63" s="8"/>
      <c r="K63" s="30"/>
      <c r="L63" s="30"/>
      <c r="M63" s="30"/>
      <c r="N63" s="30"/>
      <c r="O63" s="30"/>
      <c r="Z63" s="37"/>
      <c r="AA63" s="38">
        <f>MPRYear+1</f>
        <v>2020</v>
      </c>
      <c r="AB63" s="39" t="e">
        <f ca="1">-PMT(Delivery_Tar!#REF!,AB$62,NPV(Delivery_Tar!#REF!,OFFSET($AA15,0,0,AB$62)))</f>
        <v>#REF!</v>
      </c>
      <c r="AC63" s="39" t="e">
        <f ca="1">-PMT(Delivery_Tar!#REF!,AC$62,NPV(Delivery_Tar!#REF!,OFFSET($AA15,0,0,AC$62)))</f>
        <v>#REF!</v>
      </c>
      <c r="AD63" s="40" t="e">
        <f ca="1">-PMT(Delivery_Tar!#REF!,AD$62,NPV(Delivery_Tar!#REF!,OFFSET($AA15,0,0,AD$62)))</f>
        <v>#REF!</v>
      </c>
      <c r="AE63" s="40" t="e">
        <f ca="1">-PMT(Delivery_Tar!#REF!,AE$62,NPV(Delivery_Tar!#REF!,OFFSET($AA15,0,0,AE$62)))</f>
        <v>#REF!</v>
      </c>
    </row>
    <row r="64" spans="1:42" s="11" customFormat="1" x14ac:dyDescent="0.2">
      <c r="A64" s="8"/>
      <c r="B64" s="8"/>
      <c r="K64" s="41"/>
      <c r="L64" s="41"/>
      <c r="M64" s="41"/>
      <c r="N64" s="41"/>
      <c r="O64" s="41"/>
      <c r="V64" s="8"/>
      <c r="W64" s="8"/>
      <c r="X64" s="8"/>
      <c r="Z64" s="37"/>
      <c r="AA64" s="38">
        <f>AA63+1</f>
        <v>2021</v>
      </c>
      <c r="AB64" s="39" t="e">
        <f ca="1">-PMT(Delivery_Tar!#REF!,AB$62,NPV(Delivery_Tar!#REF!,OFFSET($AA16,0,0,AB$62)))</f>
        <v>#REF!</v>
      </c>
      <c r="AC64" s="39" t="e">
        <f ca="1">-PMT(Delivery_Tar!#REF!,AC$62,NPV(Delivery_Tar!#REF!,OFFSET($AA16,0,0,AC$62)))</f>
        <v>#REF!</v>
      </c>
      <c r="AD64" s="40" t="e">
        <f ca="1">-PMT(Delivery_Tar!#REF!,AD$62,NPV(Delivery_Tar!#REF!,OFFSET($AA16,0,0,AD$62)))</f>
        <v>#REF!</v>
      </c>
      <c r="AE64" s="40" t="e">
        <f ca="1">-PMT(Delivery_Tar!#REF!,AE$62,NPV(Delivery_Tar!#REF!,OFFSET($AA16,0,0,AE$62)))</f>
        <v>#REF!</v>
      </c>
    </row>
    <row r="65" spans="1:31" s="11" customFormat="1" x14ac:dyDescent="0.2">
      <c r="A65" s="8"/>
      <c r="B65" s="8"/>
      <c r="C65" s="29"/>
      <c r="D65" s="29"/>
      <c r="K65" s="30"/>
      <c r="L65" s="30"/>
      <c r="M65" s="30"/>
      <c r="N65" s="30"/>
      <c r="O65" s="30"/>
      <c r="P65" s="8"/>
      <c r="Q65" s="8"/>
      <c r="R65" s="8"/>
      <c r="S65" s="8"/>
      <c r="T65" s="8"/>
      <c r="U65" s="8"/>
      <c r="AA65" s="38">
        <f t="shared" ref="AA65:AA73" si="46">AA64+1</f>
        <v>2022</v>
      </c>
      <c r="AB65" s="39" t="e">
        <f ca="1">-PMT(Delivery_Tar!#REF!,AB$62,NPV(Delivery_Tar!#REF!,OFFSET($AA17,0,0,AB$62)))</f>
        <v>#REF!</v>
      </c>
      <c r="AC65" s="39" t="e">
        <f ca="1">-PMT(Delivery_Tar!#REF!,AC$62,NPV(Delivery_Tar!#REF!,OFFSET($AA17,0,0,AC$62)))</f>
        <v>#REF!</v>
      </c>
      <c r="AD65" s="40" t="e">
        <f ca="1">-PMT(Delivery_Tar!#REF!,AD$62,NPV(Delivery_Tar!#REF!,OFFSET($AA17,0,0,AD$62)))</f>
        <v>#REF!</v>
      </c>
      <c r="AE65" s="40" t="e">
        <f ca="1">-PMT(Delivery_Tar!#REF!,AE$62,NPV(Delivery_Tar!#REF!,OFFSET($AA17,0,0,AE$62)))</f>
        <v>#REF!</v>
      </c>
    </row>
    <row r="66" spans="1:31" s="11" customFormat="1" x14ac:dyDescent="0.2">
      <c r="A66" s="8"/>
      <c r="B66" s="8"/>
      <c r="C66" s="29"/>
      <c r="D66" s="29"/>
      <c r="K66" s="44"/>
      <c r="L66" s="44"/>
      <c r="M66" s="44"/>
      <c r="N66" s="44"/>
      <c r="O66" s="44"/>
      <c r="P66" s="8"/>
      <c r="Q66" s="8"/>
      <c r="R66" s="8"/>
      <c r="S66" s="8"/>
      <c r="T66" s="8"/>
      <c r="U66" s="8"/>
      <c r="AA66" s="38">
        <f t="shared" si="46"/>
        <v>2023</v>
      </c>
      <c r="AB66" s="39" t="e">
        <f ca="1">-PMT(Delivery_Tar!#REF!,AB$62,NPV(Delivery_Tar!#REF!,OFFSET($AA18,0,0,AB$62)))</f>
        <v>#REF!</v>
      </c>
      <c r="AC66" s="39" t="e">
        <f ca="1">-PMT(Delivery_Tar!#REF!,AC$62,NPV(Delivery_Tar!#REF!,OFFSET($AA18,0,0,AC$62)))</f>
        <v>#REF!</v>
      </c>
      <c r="AD66" s="40" t="e">
        <f ca="1">-PMT(Delivery_Tar!#REF!,AD$62,NPV(Delivery_Tar!#REF!,OFFSET($AA18,0,0,AD$62)))</f>
        <v>#REF!</v>
      </c>
      <c r="AE66" s="40" t="e">
        <f ca="1">-PMT(Delivery_Tar!#REF!,AE$62,NPV(Delivery_Tar!#REF!,OFFSET($AA18,0,0,AE$62)))</f>
        <v>#REF!</v>
      </c>
    </row>
    <row r="67" spans="1:31" s="11" customFormat="1" x14ac:dyDescent="0.2">
      <c r="A67" s="8"/>
      <c r="B67" s="8"/>
      <c r="C67" s="29"/>
      <c r="D67" s="29"/>
      <c r="AA67" s="38">
        <f t="shared" si="46"/>
        <v>2024</v>
      </c>
      <c r="AB67" s="39" t="e">
        <f ca="1">-PMT(Delivery_Tar!#REF!,AB$62,NPV(Delivery_Tar!#REF!,OFFSET($AA19,0,0,AB$62)))</f>
        <v>#REF!</v>
      </c>
      <c r="AC67" s="39" t="e">
        <f ca="1">-PMT(Delivery_Tar!#REF!,AC$62,NPV(Delivery_Tar!#REF!,OFFSET($AA19,0,0,AC$62)))</f>
        <v>#REF!</v>
      </c>
      <c r="AD67" s="40" t="e">
        <f ca="1">-PMT(Delivery_Tar!#REF!,AD$62,NPV(Delivery_Tar!#REF!,OFFSET($AA19,0,0,AD$62)))</f>
        <v>#REF!</v>
      </c>
      <c r="AE67" s="40" t="e">
        <f ca="1">-PMT(Delivery_Tar!#REF!,AE$62,NPV(Delivery_Tar!#REF!,OFFSET($AA19,0,0,AE$62)))</f>
        <v>#REF!</v>
      </c>
    </row>
    <row r="68" spans="1:31" s="11" customFormat="1" x14ac:dyDescent="0.2">
      <c r="A68" s="8"/>
      <c r="B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AA68" s="38">
        <f t="shared" si="46"/>
        <v>2025</v>
      </c>
      <c r="AB68" s="39" t="e">
        <f ca="1">-PMT(Delivery_Tar!#REF!,AB$62,NPV(Delivery_Tar!#REF!,OFFSET($AA20,0,0,AB$62)))</f>
        <v>#REF!</v>
      </c>
      <c r="AC68" s="39" t="e">
        <f ca="1">-PMT(Delivery_Tar!#REF!,AC$62,NPV(Delivery_Tar!#REF!,OFFSET($AA20,0,0,AC$62)))</f>
        <v>#REF!</v>
      </c>
      <c r="AD68" s="40" t="e">
        <f ca="1">-PMT(Delivery_Tar!#REF!,AD$62,NPV(Delivery_Tar!#REF!,OFFSET($AA20,0,0,AD$62)))</f>
        <v>#REF!</v>
      </c>
      <c r="AE68" s="40" t="e">
        <f ca="1">-PMT(Delivery_Tar!#REF!,AE$62,NPV(Delivery_Tar!#REF!,OFFSET($AA20,0,0,AE$62)))</f>
        <v>#REF!</v>
      </c>
    </row>
    <row r="69" spans="1:31" s="11" customFormat="1" x14ac:dyDescent="0.2">
      <c r="A69" s="8"/>
      <c r="B69" s="8"/>
      <c r="C69" s="29"/>
      <c r="D69" s="2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AA69" s="38">
        <f t="shared" si="46"/>
        <v>2026</v>
      </c>
      <c r="AB69" s="39" t="e">
        <f ca="1">-PMT(Delivery_Tar!#REF!,AB$62,NPV(Delivery_Tar!#REF!,OFFSET($AA21,0,0,AB$62)))</f>
        <v>#REF!</v>
      </c>
      <c r="AC69" s="39" t="e">
        <f ca="1">-PMT(Delivery_Tar!#REF!,AC$62,NPV(Delivery_Tar!#REF!,OFFSET($AA21,0,0,AC$62)))</f>
        <v>#REF!</v>
      </c>
      <c r="AD69" s="40" t="e">
        <f ca="1">-PMT(Delivery_Tar!#REF!,AD$62,NPV(Delivery_Tar!#REF!,OFFSET($AA21,0,0,AD$62)))</f>
        <v>#REF!</v>
      </c>
      <c r="AE69" s="40" t="e">
        <f ca="1">-PMT(Delivery_Tar!#REF!,AE$62,NPV(Delivery_Tar!#REF!,OFFSET($AA21,0,0,AE$62)))</f>
        <v>#REF!</v>
      </c>
    </row>
    <row r="70" spans="1:31" s="11" customFormat="1" x14ac:dyDescent="0.2">
      <c r="P70" s="8"/>
      <c r="Q70" s="8"/>
      <c r="R70" s="8"/>
      <c r="S70" s="8"/>
      <c r="T70" s="8"/>
      <c r="U70" s="8"/>
      <c r="AA70" s="38">
        <f t="shared" si="46"/>
        <v>2027</v>
      </c>
      <c r="AB70" s="39" t="e">
        <f ca="1">-PMT(Delivery_Tar!#REF!,AB$62,NPV(Delivery_Tar!#REF!,OFFSET($AA22,0,0,AB$62)))</f>
        <v>#REF!</v>
      </c>
      <c r="AC70" s="39" t="e">
        <f ca="1">-PMT(Delivery_Tar!#REF!,AC$62,NPV(Delivery_Tar!#REF!,OFFSET($AA22,0,0,AC$62)))</f>
        <v>#REF!</v>
      </c>
      <c r="AD70" s="40" t="e">
        <f ca="1">-PMT(Delivery_Tar!#REF!,AD$62,NPV(Delivery_Tar!#REF!,OFFSET($AA22,0,0,AD$62)))</f>
        <v>#REF!</v>
      </c>
      <c r="AE70" s="40" t="e">
        <f ca="1">-PMT(Delivery_Tar!#REF!,AE$62,NPV(Delivery_Tar!#REF!,OFFSET($AA22,0,0,AE$62)))</f>
        <v>#REF!</v>
      </c>
    </row>
    <row r="71" spans="1:31" s="11" customFormat="1" x14ac:dyDescent="0.2">
      <c r="P71" s="8"/>
      <c r="Q71" s="8"/>
      <c r="R71" s="8"/>
      <c r="S71" s="8"/>
      <c r="T71" s="8"/>
      <c r="U71" s="8"/>
      <c r="AA71" s="38">
        <f t="shared" si="46"/>
        <v>2028</v>
      </c>
      <c r="AB71" s="39" t="e">
        <f ca="1">-PMT(Delivery_Tar!#REF!,AB$62,NPV(Delivery_Tar!#REF!,OFFSET($AA23,0,0,AB$62)))</f>
        <v>#REF!</v>
      </c>
      <c r="AC71" s="39" t="e">
        <f ca="1">-PMT(Delivery_Tar!#REF!,AC$62,NPV(Delivery_Tar!#REF!,OFFSET($AA23,0,0,AC$62)))</f>
        <v>#REF!</v>
      </c>
      <c r="AD71" s="40" t="e">
        <f ca="1">-PMT(Delivery_Tar!#REF!,AD$62,NPV(Delivery_Tar!#REF!,OFFSET($AA23,0,0,AD$62)))</f>
        <v>#REF!</v>
      </c>
      <c r="AE71" s="40" t="e">
        <f ca="1">-PMT(Delivery_Tar!#REF!,AE$62,NPV(Delivery_Tar!#REF!,OFFSET($AA23,0,0,AE$62)))</f>
        <v>#REF!</v>
      </c>
    </row>
    <row r="72" spans="1:31" s="11" customForma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38">
        <f t="shared" si="46"/>
        <v>2029</v>
      </c>
      <c r="AB72" s="39" t="e">
        <f ca="1">-PMT(Delivery_Tar!#REF!,AB$62,NPV(Delivery_Tar!#REF!,OFFSET($AA24,0,0,AB$62)))</f>
        <v>#REF!</v>
      </c>
      <c r="AC72" s="39" t="e">
        <f ca="1">-PMT(Delivery_Tar!#REF!,AC$62,NPV(Delivery_Tar!#REF!,OFFSET($AA24,0,0,AC$62)))</f>
        <v>#REF!</v>
      </c>
      <c r="AD72" s="40" t="e">
        <f ca="1">-PMT(Delivery_Tar!#REF!,AD$62,NPV(Delivery_Tar!#REF!,OFFSET($AA24,0,0,AD$62)))</f>
        <v>#REF!</v>
      </c>
      <c r="AE72" s="40" t="e">
        <f ca="1">-PMT(Delivery_Tar!#REF!,AE$62,NPV(Delivery_Tar!#REF!,OFFSET($AA24,0,0,AE$62)))</f>
        <v>#REF!</v>
      </c>
    </row>
    <row r="73" spans="1:31" s="11" customForma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38">
        <f t="shared" si="46"/>
        <v>2030</v>
      </c>
      <c r="AB73" s="39" t="e">
        <f ca="1">-PMT(Delivery_Tar!#REF!,AB$62,NPV(Delivery_Tar!#REF!,OFFSET($AA25,0,0,AB$62)))</f>
        <v>#REF!</v>
      </c>
      <c r="AC73" s="39" t="e">
        <f ca="1">-PMT(Delivery_Tar!#REF!,AC$62,NPV(Delivery_Tar!#REF!,OFFSET($AA25,0,0,AC$62)))</f>
        <v>#REF!</v>
      </c>
      <c r="AD73" s="40" t="e">
        <f ca="1">-PMT(Delivery_Tar!#REF!,AD$62,NPV(Delivery_Tar!#REF!,OFFSET($AA25,0,0,AD$62)))</f>
        <v>#REF!</v>
      </c>
      <c r="AE73" s="40" t="e">
        <f ca="1">-PMT(Delivery_Tar!#REF!,AE$62,NPV(Delivery_Tar!#REF!,OFFSET($AA25,0,0,AE$62)))</f>
        <v>#REF!</v>
      </c>
    </row>
    <row r="74" spans="1:31" s="11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38">
        <f>AA73+1</f>
        <v>2031</v>
      </c>
      <c r="AB74" s="39" t="e">
        <f ca="1">-PMT(Delivery_Tar!#REF!,AB$62,NPV(Delivery_Tar!#REF!,OFFSET($AA27,0,0,AB$62)))</f>
        <v>#REF!</v>
      </c>
      <c r="AC74" s="39" t="e">
        <f ca="1">-PMT(Delivery_Tar!#REF!,AC$62,NPV(Delivery_Tar!#REF!,OFFSET($AA27,0,0,AC$62)))</f>
        <v>#REF!</v>
      </c>
      <c r="AD74" s="40" t="e">
        <f ca="1">-PMT(Delivery_Tar!#REF!,AD$62,NPV(Delivery_Tar!#REF!,OFFSET($AA27,0,0,AD$62)))</f>
        <v>#REF!</v>
      </c>
      <c r="AE74" s="40" t="e">
        <f ca="1">-PMT(Delivery_Tar!#REF!,AE$62,NPV(Delivery_Tar!#REF!,OFFSET($AA27,0,0,AE$62)))</f>
        <v>#REF!</v>
      </c>
    </row>
    <row r="75" spans="1:31" s="11" customForma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31" s="11" customForma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31" s="11" customForma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31" s="11" customForma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31" s="11" customForma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31" s="11" customForma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9" s="11" customForma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9" s="11" customForma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s="11" customForma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s="11" customForma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s="11" customForma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s="11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s="11" customForma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11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11" customForma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s="11" customForma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s="11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11" customForma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11" customForma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s="11" customForma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s="11" customForma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s="11" customForma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s="11" customForma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s="11" customForma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s="11" customForma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s="11" customForma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11" customForma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s="11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s="11" customForma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s="11" customForma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11" customForma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</sheetData>
  <mergeCells count="1">
    <mergeCell ref="AA61:AE61"/>
  </mergeCells>
  <pageMargins left="0.75" right="0.75" top="1" bottom="1" header="0.5" footer="0.5"/>
  <pageSetup scale="1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AH18"/>
  <sheetViews>
    <sheetView workbookViewId="0"/>
  </sheetViews>
  <sheetFormatPr defaultRowHeight="12.75" x14ac:dyDescent="0.2"/>
  <sheetData>
    <row r="2" spans="2:34" x14ac:dyDescent="0.2">
      <c r="C2" t="s">
        <v>67</v>
      </c>
    </row>
    <row r="4" spans="2:34" x14ac:dyDescent="0.2">
      <c r="C4" s="194">
        <f>MPRYear</f>
        <v>2019</v>
      </c>
      <c r="D4" s="194">
        <f>C4+1</f>
        <v>2020</v>
      </c>
      <c r="E4" s="194">
        <f t="shared" ref="E4:AH4" si="0">D4+1</f>
        <v>2021</v>
      </c>
      <c r="F4" s="194">
        <f t="shared" si="0"/>
        <v>2022</v>
      </c>
      <c r="G4" s="194">
        <f t="shared" si="0"/>
        <v>2023</v>
      </c>
      <c r="H4" s="194">
        <f t="shared" si="0"/>
        <v>2024</v>
      </c>
      <c r="I4" s="194">
        <f t="shared" si="0"/>
        <v>2025</v>
      </c>
      <c r="J4" s="194">
        <f t="shared" si="0"/>
        <v>2026</v>
      </c>
      <c r="K4" s="194">
        <f t="shared" si="0"/>
        <v>2027</v>
      </c>
      <c r="L4" s="194">
        <f t="shared" si="0"/>
        <v>2028</v>
      </c>
      <c r="M4" s="194">
        <f t="shared" si="0"/>
        <v>2029</v>
      </c>
      <c r="N4" s="194">
        <f t="shared" si="0"/>
        <v>2030</v>
      </c>
      <c r="O4" s="194">
        <f t="shared" si="0"/>
        <v>2031</v>
      </c>
      <c r="P4" s="194">
        <f t="shared" si="0"/>
        <v>2032</v>
      </c>
      <c r="Q4" s="194">
        <f t="shared" si="0"/>
        <v>2033</v>
      </c>
      <c r="R4" s="194">
        <f t="shared" si="0"/>
        <v>2034</v>
      </c>
      <c r="S4" s="194">
        <f t="shared" si="0"/>
        <v>2035</v>
      </c>
      <c r="T4" s="194">
        <f t="shared" si="0"/>
        <v>2036</v>
      </c>
      <c r="U4" s="194">
        <f t="shared" si="0"/>
        <v>2037</v>
      </c>
      <c r="V4" s="194">
        <f t="shared" si="0"/>
        <v>2038</v>
      </c>
      <c r="W4" s="194">
        <f t="shared" si="0"/>
        <v>2039</v>
      </c>
      <c r="X4" s="194">
        <f t="shared" si="0"/>
        <v>2040</v>
      </c>
      <c r="Y4" s="194">
        <f t="shared" si="0"/>
        <v>2041</v>
      </c>
      <c r="Z4" s="194">
        <f t="shared" si="0"/>
        <v>2042</v>
      </c>
      <c r="AA4" s="194">
        <f t="shared" si="0"/>
        <v>2043</v>
      </c>
      <c r="AB4" s="194">
        <f t="shared" si="0"/>
        <v>2044</v>
      </c>
      <c r="AC4" s="194">
        <f t="shared" si="0"/>
        <v>2045</v>
      </c>
      <c r="AD4" s="194">
        <f t="shared" si="0"/>
        <v>2046</v>
      </c>
      <c r="AE4" s="194">
        <f t="shared" si="0"/>
        <v>2047</v>
      </c>
      <c r="AF4" s="194">
        <f t="shared" si="0"/>
        <v>2048</v>
      </c>
      <c r="AG4" s="194">
        <f t="shared" si="0"/>
        <v>2049</v>
      </c>
      <c r="AH4" s="194">
        <f t="shared" si="0"/>
        <v>2050</v>
      </c>
    </row>
    <row r="5" spans="2:34" x14ac:dyDescent="0.2">
      <c r="B5" s="194" t="s">
        <v>16</v>
      </c>
      <c r="C5" s="195">
        <f ca="1">NYMEX_Futures!H36/NYMEX_Futures!H$48*INDEX(CA_Gas_Forecast!$AD$15:$AD$57,MATCH(C$4,CA_Gas_Forecast!$C$15:$C$57,0))</f>
        <v>5.5238589347286817</v>
      </c>
      <c r="D5" s="195">
        <f ca="1">NYMEX_Futures!I36/NYMEX_Futures!I$48*INDEX(CA_Gas_Forecast!$AD$15:$AD$57,MATCH(D$4,CA_Gas_Forecast!$C$15:$C$57,0))</f>
        <v>4.9196978093053456</v>
      </c>
      <c r="E5" s="195">
        <f ca="1">NYMEX_Futures!J36/NYMEX_Futures!J$48*INDEX(CA_Gas_Forecast!$AD$15:$AD$57,MATCH(E$4,CA_Gas_Forecast!$C$15:$C$57,0))</f>
        <v>4.936857401285164</v>
      </c>
      <c r="F5" s="195">
        <f ca="1">NYMEX_Futures!K36/NYMEX_Futures!K$48*INDEX(CA_Gas_Forecast!$AD$15:$AD$57,MATCH(F$4,CA_Gas_Forecast!$C$15:$C$57,0))</f>
        <v>4.9436090713869936</v>
      </c>
      <c r="G5" s="195">
        <f ca="1">NYMEX_Futures!L36/NYMEX_Futures!L$48*INDEX(CA_Gas_Forecast!$AD$15:$AD$57,MATCH(G$4,CA_Gas_Forecast!$C$15:$C$57,0))</f>
        <v>4.9206573749021159</v>
      </c>
      <c r="H5" s="195">
        <f ca="1">NYMEX_Futures!M36/NYMEX_Futures!M$48*INDEX(CA_Gas_Forecast!$AD$15:$AD$57,MATCH(H$4,CA_Gas_Forecast!$C$15:$C$57,0))</f>
        <v>5.0024361530303718</v>
      </c>
      <c r="I5" s="195">
        <f ca="1">NYMEX_Futures!N36/NYMEX_Futures!N$48*INDEX(CA_Gas_Forecast!$AD$15:$AD$57,MATCH(I$4,CA_Gas_Forecast!$C$15:$C$57,0))</f>
        <v>4.9601533965285753</v>
      </c>
      <c r="J5" s="195">
        <f ca="1">NYMEX_Futures!O36/NYMEX_Futures!O$48*INDEX(CA_Gas_Forecast!$AD$15:$AD$57,MATCH(J$4,CA_Gas_Forecast!$C$15:$C$57,0))</f>
        <v>5.5097961667372441</v>
      </c>
      <c r="K5" s="195">
        <f ca="1">NYMEX_Futures!P36/NYMEX_Futures!P$48*INDEX(CA_Gas_Forecast!$AD$15:$AD$57,MATCH(K$4,CA_Gas_Forecast!$C$15:$C$57,0))</f>
        <v>6.082885392926813</v>
      </c>
      <c r="L5" s="195">
        <f ca="1">NYMEX_Futures!Q36/NYMEX_Futures!Q$48*INDEX(CA_Gas_Forecast!$AD$15:$AD$57,MATCH(L$4,CA_Gas_Forecast!$C$15:$C$57,0))</f>
        <v>6.6085828254742722</v>
      </c>
      <c r="M5" s="195">
        <f ca="1">NYMEX_Futures!R36/NYMEX_Futures!R$48*INDEX(CA_Gas_Forecast!$AD$15:$AD$57,MATCH(M$4,CA_Gas_Forecast!$C$15:$C$57,0))</f>
        <v>7.1677513449143326</v>
      </c>
      <c r="N5" s="195">
        <f ca="1">NYMEX_Futures!S36/NYMEX_Futures!S$48*INDEX(CA_Gas_Forecast!$AD$15:$AD$57,MATCH(N$4,CA_Gas_Forecast!$C$15:$C$57,0))</f>
        <v>7.3616247192095949</v>
      </c>
      <c r="O5" s="195">
        <f ca="1">NYMEX_Futures!T36/NYMEX_Futures!T$48*INDEX(CA_Gas_Forecast!$AD$15:$AD$57,MATCH(O$4,CA_Gas_Forecast!$C$15:$C$57,0))</f>
        <v>7.4877272592264275</v>
      </c>
      <c r="P5" s="195">
        <f ca="1">NYMEX_Futures!U36/NYMEX_Futures!U$48*INDEX(CA_Gas_Forecast!$AD$15:$AD$57,MATCH(P$4,CA_Gas_Forecast!$C$15:$C$57,0))</f>
        <v>7.8292635276024924</v>
      </c>
      <c r="Q5" s="195">
        <f ca="1">NYMEX_Futures!V36/NYMEX_Futures!V$48*INDEX(CA_Gas_Forecast!$AD$15:$AD$57,MATCH(Q$4,CA_Gas_Forecast!$C$15:$C$57,0))</f>
        <v>8.0726206310593902</v>
      </c>
      <c r="R5" s="195">
        <f ca="1">NYMEX_Futures!W36/NYMEX_Futures!W$48*INDEX(CA_Gas_Forecast!$AD$15:$AD$57,MATCH(R$4,CA_Gas_Forecast!$C$15:$C$57,0))</f>
        <v>8.298859527942275</v>
      </c>
      <c r="S5" s="195">
        <f ca="1">NYMEX_Futures!X36/NYMEX_Futures!X$48*INDEX(CA_Gas_Forecast!$AD$15:$AD$57,MATCH(S$4,CA_Gas_Forecast!$C$15:$C$57,0))</f>
        <v>8.5291749528934648</v>
      </c>
      <c r="T5" s="195">
        <f ca="1">NYMEX_Futures!Y36/NYMEX_Futures!Y$48*INDEX(CA_Gas_Forecast!$AD$15:$AD$57,MATCH(T$4,CA_Gas_Forecast!$C$15:$C$57,0))</f>
        <v>8.8213321792814625</v>
      </c>
      <c r="U5" s="195">
        <f ca="1">NYMEX_Futures!Z36/NYMEX_Futures!Z$48*INDEX(CA_Gas_Forecast!$AD$15:$AD$57,MATCH(U$4,CA_Gas_Forecast!$C$15:$C$57,0))</f>
        <v>9.0316662681215067</v>
      </c>
      <c r="V5" s="195">
        <f ca="1">NYMEX_Futures!AA36/NYMEX_Futures!AA$48*INDEX(CA_Gas_Forecast!$AD$15:$AD$57,MATCH(V$4,CA_Gas_Forecast!$C$15:$C$57,0))</f>
        <v>9.2308884946881911</v>
      </c>
      <c r="W5" s="195">
        <f ca="1">NYMEX_Futures!AB36/NYMEX_Futures!AB$48*INDEX(CA_Gas_Forecast!$AD$15:$AD$57,MATCH(W$4,CA_Gas_Forecast!$C$15:$C$57,0))</f>
        <v>9.4543006144043211</v>
      </c>
      <c r="X5" s="195">
        <f ca="1">NYMEX_Futures!AC36/NYMEX_Futures!AC$48*INDEX(CA_Gas_Forecast!$AD$15:$AD$57,MATCH(X$4,CA_Gas_Forecast!$C$15:$C$57,0))</f>
        <v>9.7476720137356097</v>
      </c>
      <c r="Y5" s="195">
        <f ca="1">NYMEX_Futures!AD36/NYMEX_Futures!AD$48*INDEX(CA_Gas_Forecast!$AD$15:$AD$57,MATCH(Y$4,CA_Gas_Forecast!$C$15:$C$57,0))</f>
        <v>9.9238498506919726</v>
      </c>
      <c r="Z5" s="195">
        <f ca="1">NYMEX_Futures!AE36/NYMEX_Futures!AE$48*INDEX(CA_Gas_Forecast!$AD$15:$AD$57,MATCH(Z$4,CA_Gas_Forecast!$C$15:$C$57,0))</f>
        <v>10.200477704961827</v>
      </c>
      <c r="AA5" s="195">
        <f ca="1">NYMEX_Futures!AF36/NYMEX_Futures!AF$48*INDEX(CA_Gas_Forecast!$AD$15:$AD$57,MATCH(AA$4,CA_Gas_Forecast!$C$15:$C$57,0))</f>
        <v>10.519158895290333</v>
      </c>
      <c r="AB5" s="195">
        <f ca="1">NYMEX_Futures!AG36/NYMEX_Futures!AG$48*INDEX(CA_Gas_Forecast!$AD$15:$AD$57,MATCH(AB$4,CA_Gas_Forecast!$C$15:$C$57,0))</f>
        <v>10.882550630831796</v>
      </c>
      <c r="AC5" s="195">
        <f ca="1">NYMEX_Futures!AH36/NYMEX_Futures!AH$48*INDEX(CA_Gas_Forecast!$AD$15:$AD$57,MATCH(AC$4,CA_Gas_Forecast!$C$15:$C$57,0))</f>
        <v>11.243641684716108</v>
      </c>
      <c r="AD5" s="195">
        <f ca="1">NYMEX_Futures!AI36/NYMEX_Futures!AI$48*INDEX(CA_Gas_Forecast!$AD$15:$AD$57,MATCH(AD$4,CA_Gas_Forecast!$C$15:$C$57,0))</f>
        <v>11.573087457298739</v>
      </c>
      <c r="AE5" s="195">
        <f ca="1">NYMEX_Futures!AJ36/NYMEX_Futures!AJ$48*INDEX(CA_Gas_Forecast!$AD$15:$AD$57,MATCH(AE$4,CA_Gas_Forecast!$C$15:$C$57,0))</f>
        <v>11.946313098826273</v>
      </c>
      <c r="AF5" s="195">
        <f ca="1">NYMEX_Futures!AK36/NYMEX_Futures!AK$48*INDEX(CA_Gas_Forecast!$AD$15:$AD$57,MATCH(AF$4,CA_Gas_Forecast!$C$15:$C$57,0))</f>
        <v>12.449282507618117</v>
      </c>
      <c r="AG5" s="195">
        <f ca="1">NYMEX_Futures!AL36/NYMEX_Futures!AL$48*INDEX(CA_Gas_Forecast!$AD$15:$AD$57,MATCH(AG$4,CA_Gas_Forecast!$C$15:$C$57,0))</f>
        <v>12.903750168889252</v>
      </c>
      <c r="AH5" s="195">
        <f ca="1">NYMEX_Futures!AM36/NYMEX_Futures!AM$48*INDEX(CA_Gas_Forecast!$AD$15:$AD$57,MATCH(AH$4,CA_Gas_Forecast!$C$15:$C$57,0))</f>
        <v>13.340137471387058</v>
      </c>
    </row>
    <row r="6" spans="2:34" x14ac:dyDescent="0.2">
      <c r="B6" s="194" t="s">
        <v>17</v>
      </c>
      <c r="C6" s="195">
        <f ca="1">NYMEX_Futures!H37/NYMEX_Futures!H$48*INDEX(CA_Gas_Forecast!$AD$15:$AD$57,MATCH(C$4,CA_Gas_Forecast!$C$15:$C$57,0))</f>
        <v>4.8214269140406101</v>
      </c>
      <c r="D6" s="195">
        <f ca="1">NYMEX_Futures!I37/NYMEX_Futures!I$48*INDEX(CA_Gas_Forecast!$AD$15:$AD$57,MATCH(D$4,CA_Gas_Forecast!$C$15:$C$57,0))</f>
        <v>4.8934133606218344</v>
      </c>
      <c r="E6" s="195">
        <f ca="1">NYMEX_Futures!J37/NYMEX_Futures!J$48*INDEX(CA_Gas_Forecast!$AD$15:$AD$57,MATCH(E$4,CA_Gas_Forecast!$C$15:$C$57,0))</f>
        <v>4.9310714790878274</v>
      </c>
      <c r="F6" s="195">
        <f ca="1">NYMEX_Futures!K37/NYMEX_Futures!K$48*INDEX(CA_Gas_Forecast!$AD$15:$AD$57,MATCH(F$4,CA_Gas_Forecast!$C$15:$C$57,0))</f>
        <v>4.9318372828316894</v>
      </c>
      <c r="G6" s="195">
        <f ca="1">NYMEX_Futures!L37/NYMEX_Futures!L$48*INDEX(CA_Gas_Forecast!$AD$15:$AD$57,MATCH(G$4,CA_Gas_Forecast!$C$15:$C$57,0))</f>
        <v>4.9087479733670332</v>
      </c>
      <c r="H6" s="195">
        <f ca="1">NYMEX_Futures!M37/NYMEX_Futures!M$48*INDEX(CA_Gas_Forecast!$AD$15:$AD$57,MATCH(H$4,CA_Gas_Forecast!$C$15:$C$57,0))</f>
        <v>5.0034867854452347</v>
      </c>
      <c r="I6" s="195">
        <f ca="1">NYMEX_Futures!N37/NYMEX_Futures!N$48*INDEX(CA_Gas_Forecast!$AD$15:$AD$57,MATCH(I$4,CA_Gas_Forecast!$C$15:$C$57,0))</f>
        <v>4.9607353863084622</v>
      </c>
      <c r="J6" s="195">
        <f ca="1">NYMEX_Futures!O37/NYMEX_Futures!O$48*INDEX(CA_Gas_Forecast!$AD$15:$AD$57,MATCH(J$4,CA_Gas_Forecast!$C$15:$C$57,0))</f>
        <v>5.5152409367930328</v>
      </c>
      <c r="K6" s="195">
        <f ca="1">NYMEX_Futures!P37/NYMEX_Futures!P$48*INDEX(CA_Gas_Forecast!$AD$15:$AD$57,MATCH(K$4,CA_Gas_Forecast!$C$15:$C$57,0))</f>
        <v>6.0862870364898347</v>
      </c>
      <c r="L6" s="195">
        <f ca="1">NYMEX_Futures!Q37/NYMEX_Futures!Q$48*INDEX(CA_Gas_Forecast!$AD$15:$AD$57,MATCH(L$4,CA_Gas_Forecast!$C$15:$C$57,0))</f>
        <v>6.6098965197463446</v>
      </c>
      <c r="M6" s="195">
        <f ca="1">NYMEX_Futures!R37/NYMEX_Futures!R$48*INDEX(CA_Gas_Forecast!$AD$15:$AD$57,MATCH(M$4,CA_Gas_Forecast!$C$15:$C$57,0))</f>
        <v>7.1691761941042618</v>
      </c>
      <c r="N6" s="195">
        <f ca="1">NYMEX_Futures!S37/NYMEX_Futures!S$48*INDEX(CA_Gas_Forecast!$AD$15:$AD$57,MATCH(N$4,CA_Gas_Forecast!$C$15:$C$57,0))</f>
        <v>7.3630881077275534</v>
      </c>
      <c r="O6" s="195">
        <f ca="1">NYMEX_Futures!T37/NYMEX_Futures!T$48*INDEX(CA_Gas_Forecast!$AD$15:$AD$57,MATCH(O$4,CA_Gas_Forecast!$C$15:$C$57,0))</f>
        <v>7.4892157151739527</v>
      </c>
      <c r="P6" s="195">
        <f ca="1">NYMEX_Futures!U37/NYMEX_Futures!U$48*INDEX(CA_Gas_Forecast!$AD$15:$AD$57,MATCH(P$4,CA_Gas_Forecast!$C$15:$C$57,0))</f>
        <v>7.8308198762058741</v>
      </c>
      <c r="Q6" s="195">
        <f ca="1">NYMEX_Futures!V37/NYMEX_Futures!V$48*INDEX(CA_Gas_Forecast!$AD$15:$AD$57,MATCH(Q$4,CA_Gas_Forecast!$C$15:$C$57,0))</f>
        <v>8.0742253556673305</v>
      </c>
      <c r="R6" s="195">
        <f ca="1">NYMEX_Futures!W37/NYMEX_Futures!W$48*INDEX(CA_Gas_Forecast!$AD$15:$AD$57,MATCH(R$4,CA_Gas_Forecast!$C$15:$C$57,0))</f>
        <v>8.3005092256935935</v>
      </c>
      <c r="S6" s="195">
        <f ca="1">NYMEX_Futures!X37/NYMEX_Futures!X$48*INDEX(CA_Gas_Forecast!$AD$15:$AD$57,MATCH(S$4,CA_Gas_Forecast!$C$15:$C$57,0))</f>
        <v>8.5308704341451982</v>
      </c>
      <c r="T6" s="195">
        <f ca="1">NYMEX_Futures!Y37/NYMEX_Futures!Y$48*INDEX(CA_Gas_Forecast!$AD$15:$AD$57,MATCH(T$4,CA_Gas_Forecast!$C$15:$C$57,0))</f>
        <v>8.823085737322879</v>
      </c>
      <c r="U6" s="195">
        <f ca="1">NYMEX_Futures!Z37/NYMEX_Futures!Z$48*INDEX(CA_Gas_Forecast!$AD$15:$AD$57,MATCH(U$4,CA_Gas_Forecast!$C$15:$C$57,0))</f>
        <v>9.0334616376518646</v>
      </c>
      <c r="V6" s="195">
        <f ca="1">NYMEX_Futures!AA37/NYMEX_Futures!AA$48*INDEX(CA_Gas_Forecast!$AD$15:$AD$57,MATCH(V$4,CA_Gas_Forecast!$C$15:$C$57,0))</f>
        <v>9.232723466823952</v>
      </c>
      <c r="W6" s="195">
        <f ca="1">NYMEX_Futures!AB37/NYMEX_Futures!AB$48*INDEX(CA_Gas_Forecast!$AD$15:$AD$57,MATCH(W$4,CA_Gas_Forecast!$C$15:$C$57,0))</f>
        <v>9.4561799977595129</v>
      </c>
      <c r="X6" s="195">
        <f ca="1">NYMEX_Futures!AC37/NYMEX_Futures!AC$48*INDEX(CA_Gas_Forecast!$AD$15:$AD$57,MATCH(X$4,CA_Gas_Forecast!$C$15:$C$57,0))</f>
        <v>9.7496097152411618</v>
      </c>
      <c r="Y6" s="195">
        <f ca="1">NYMEX_Futures!AD37/NYMEX_Futures!AD$48*INDEX(CA_Gas_Forecast!$AD$15:$AD$57,MATCH(Y$4,CA_Gas_Forecast!$C$15:$C$57,0))</f>
        <v>9.9258225738990582</v>
      </c>
      <c r="Z6" s="195">
        <f ca="1">NYMEX_Futures!AE37/NYMEX_Futures!AE$48*INDEX(CA_Gas_Forecast!$AD$15:$AD$57,MATCH(Z$4,CA_Gas_Forecast!$C$15:$C$57,0))</f>
        <v>10.202505417935592</v>
      </c>
      <c r="AA6" s="195">
        <f ca="1">NYMEX_Futures!AF37/NYMEX_Futures!AF$48*INDEX(CA_Gas_Forecast!$AD$15:$AD$57,MATCH(AA$4,CA_Gas_Forecast!$C$15:$C$57,0))</f>
        <v>10.521249957648589</v>
      </c>
      <c r="AB6" s="195">
        <f ca="1">NYMEX_Futures!AG37/NYMEX_Futures!AG$48*INDEX(CA_Gas_Forecast!$AD$15:$AD$57,MATCH(AB$4,CA_Gas_Forecast!$C$15:$C$57,0))</f>
        <v>10.884713930408546</v>
      </c>
      <c r="AC6" s="195">
        <f ca="1">NYMEX_Futures!AH37/NYMEX_Futures!AH$48*INDEX(CA_Gas_Forecast!$AD$15:$AD$57,MATCH(AC$4,CA_Gas_Forecast!$C$15:$C$57,0))</f>
        <v>11.245876764167866</v>
      </c>
      <c r="AD6" s="195">
        <f ca="1">NYMEX_Futures!AI37/NYMEX_Futures!AI$48*INDEX(CA_Gas_Forecast!$AD$15:$AD$57,MATCH(AD$4,CA_Gas_Forecast!$C$15:$C$57,0))</f>
        <v>11.575388025984092</v>
      </c>
      <c r="AE6" s="195">
        <f ca="1">NYMEX_Futures!AJ37/NYMEX_Futures!AJ$48*INDEX(CA_Gas_Forecast!$AD$15:$AD$57,MATCH(AE$4,CA_Gas_Forecast!$C$15:$C$57,0))</f>
        <v>11.94868785957374</v>
      </c>
      <c r="AF6" s="195">
        <f ca="1">NYMEX_Futures!AK37/NYMEX_Futures!AK$48*INDEX(CA_Gas_Forecast!$AD$15:$AD$57,MATCH(AF$4,CA_Gas_Forecast!$C$15:$C$57,0))</f>
        <v>12.451757251682553</v>
      </c>
      <c r="AG6" s="195">
        <f ca="1">NYMEX_Futures!AL37/NYMEX_Futures!AL$48*INDEX(CA_Gas_Forecast!$AD$15:$AD$57,MATCH(AG$4,CA_Gas_Forecast!$C$15:$C$57,0))</f>
        <v>12.906315254798411</v>
      </c>
      <c r="AH6" s="195">
        <f ca="1">NYMEX_Futures!AM37/NYMEX_Futures!AM$48*INDEX(CA_Gas_Forecast!$AD$15:$AD$57,MATCH(AH$4,CA_Gas_Forecast!$C$15:$C$57,0))</f>
        <v>13.3427893050173</v>
      </c>
    </row>
    <row r="7" spans="2:34" x14ac:dyDescent="0.2">
      <c r="B7" s="194" t="s">
        <v>18</v>
      </c>
      <c r="C7" s="195">
        <f ca="1">NYMEX_Futures!H38/NYMEX_Futures!H$48*INDEX(CA_Gas_Forecast!$AD$15:$AD$57,MATCH(C$4,CA_Gas_Forecast!$C$15:$C$57,0))</f>
        <v>5.2537533533146483</v>
      </c>
      <c r="D7" s="195">
        <f ca="1">NYMEX_Futures!I38/NYMEX_Futures!I$48*INDEX(CA_Gas_Forecast!$AD$15:$AD$57,MATCH(D$4,CA_Gas_Forecast!$C$15:$C$57,0))</f>
        <v>4.720086196160274</v>
      </c>
      <c r="E7" s="195">
        <f ca="1">NYMEX_Futures!J38/NYMEX_Futures!J$48*INDEX(CA_Gas_Forecast!$AD$15:$AD$57,MATCH(E$4,CA_Gas_Forecast!$C$15:$C$57,0))</f>
        <v>4.7505507065309098</v>
      </c>
      <c r="F7" s="195">
        <f ca="1">NYMEX_Futures!K38/NYMEX_Futures!K$48*INDEX(CA_Gas_Forecast!$AD$15:$AD$57,MATCH(F$4,CA_Gas_Forecast!$C$15:$C$57,0))</f>
        <v>4.7546408866834042</v>
      </c>
      <c r="G7" s="195">
        <f ca="1">NYMEX_Futures!L38/NYMEX_Futures!L$48*INDEX(CA_Gas_Forecast!$AD$15:$AD$57,MATCH(G$4,CA_Gas_Forecast!$C$15:$C$57,0))</f>
        <v>4.753695248865105</v>
      </c>
      <c r="H7" s="195">
        <f ca="1">NYMEX_Futures!M38/NYMEX_Futures!M$48*INDEX(CA_Gas_Forecast!$AD$15:$AD$57,MATCH(H$4,CA_Gas_Forecast!$C$15:$C$57,0))</f>
        <v>4.8676550232378073</v>
      </c>
      <c r="I7" s="195">
        <f ca="1">NYMEX_Futures!N38/NYMEX_Futures!N$48*INDEX(CA_Gas_Forecast!$AD$15:$AD$57,MATCH(I$4,CA_Gas_Forecast!$C$15:$C$57,0))</f>
        <v>4.8676897702490898</v>
      </c>
      <c r="J7" s="195">
        <f ca="1">NYMEX_Futures!O38/NYMEX_Futures!O$48*INDEX(CA_Gas_Forecast!$AD$15:$AD$57,MATCH(J$4,CA_Gas_Forecast!$C$15:$C$57,0))</f>
        <v>5.4176239879357375</v>
      </c>
      <c r="K7" s="195">
        <f ca="1">NYMEX_Futures!P38/NYMEX_Futures!P$48*INDEX(CA_Gas_Forecast!$AD$15:$AD$57,MATCH(K$4,CA_Gas_Forecast!$C$15:$C$57,0))</f>
        <v>5.9813338875332178</v>
      </c>
      <c r="L7" s="195">
        <f ca="1">NYMEX_Futures!Q38/NYMEX_Futures!Q$48*INDEX(CA_Gas_Forecast!$AD$15:$AD$57,MATCH(L$4,CA_Gas_Forecast!$C$15:$C$57,0))</f>
        <v>6.4977946085294134</v>
      </c>
      <c r="M7" s="195">
        <f ca="1">NYMEX_Futures!R38/NYMEX_Futures!R$48*INDEX(CA_Gas_Forecast!$AD$15:$AD$57,MATCH(M$4,CA_Gas_Forecast!$C$15:$C$57,0))</f>
        <v>7.0475890632302596</v>
      </c>
      <c r="N7" s="195">
        <f ca="1">NYMEX_Futures!S38/NYMEX_Futures!S$48*INDEX(CA_Gas_Forecast!$AD$15:$AD$57,MATCH(N$4,CA_Gas_Forecast!$C$15:$C$57,0))</f>
        <v>7.2382122875283912</v>
      </c>
      <c r="O7" s="195">
        <f ca="1">NYMEX_Futures!T38/NYMEX_Futures!T$48*INDEX(CA_Gas_Forecast!$AD$15:$AD$57,MATCH(O$4,CA_Gas_Forecast!$C$15:$C$57,0))</f>
        <v>7.3622008076517558</v>
      </c>
      <c r="P7" s="195">
        <f ca="1">NYMEX_Futures!U38/NYMEX_Futures!U$48*INDEX(CA_Gas_Forecast!$AD$15:$AD$57,MATCH(P$4,CA_Gas_Forecast!$C$15:$C$57,0))</f>
        <v>7.6980114620505651</v>
      </c>
      <c r="Q7" s="195">
        <f ca="1">NYMEX_Futures!V38/NYMEX_Futures!V$48*INDEX(CA_Gas_Forecast!$AD$15:$AD$57,MATCH(Q$4,CA_Gas_Forecast!$C$15:$C$57,0))</f>
        <v>7.9372888557898325</v>
      </c>
      <c r="R7" s="195">
        <f ca="1">NYMEX_Futures!W38/NYMEX_Futures!W$48*INDEX(CA_Gas_Forecast!$AD$15:$AD$57,MATCH(R$4,CA_Gas_Forecast!$C$15:$C$57,0))</f>
        <v>8.1597350175809193</v>
      </c>
      <c r="S7" s="195">
        <f ca="1">NYMEX_Futures!X38/NYMEX_Futures!X$48*INDEX(CA_Gas_Forecast!$AD$15:$AD$57,MATCH(S$4,CA_Gas_Forecast!$C$15:$C$57,0))</f>
        <v>8.3861893673304966</v>
      </c>
      <c r="T7" s="195">
        <f ca="1">NYMEX_Futures!Y38/NYMEX_Futures!Y$48*INDEX(CA_Gas_Forecast!$AD$15:$AD$57,MATCH(T$4,CA_Gas_Forecast!$C$15:$C$57,0))</f>
        <v>8.6734487844553172</v>
      </c>
      <c r="U7" s="195">
        <f ca="1">NYMEX_Futures!Z38/NYMEX_Futures!Z$48*INDEX(CA_Gas_Forecast!$AD$15:$AD$57,MATCH(U$4,CA_Gas_Forecast!$C$15:$C$57,0))</f>
        <v>8.8802567710612355</v>
      </c>
      <c r="V7" s="195">
        <f ca="1">NYMEX_Futures!AA38/NYMEX_Futures!AA$48*INDEX(CA_Gas_Forecast!$AD$15:$AD$57,MATCH(V$4,CA_Gas_Forecast!$C$15:$C$57,0))</f>
        <v>9.0761391779055991</v>
      </c>
      <c r="W7" s="195">
        <f ca="1">NYMEX_Futures!AB38/NYMEX_Futures!AB$48*INDEX(CA_Gas_Forecast!$AD$15:$AD$57,MATCH(W$4,CA_Gas_Forecast!$C$15:$C$57,0))</f>
        <v>9.2958059514498075</v>
      </c>
      <c r="X7" s="195">
        <f ca="1">NYMEX_Futures!AC38/NYMEX_Futures!AC$48*INDEX(CA_Gas_Forecast!$AD$15:$AD$57,MATCH(X$4,CA_Gas_Forecast!$C$15:$C$57,0))</f>
        <v>9.5842591867672855</v>
      </c>
      <c r="Y7" s="195">
        <f ca="1">NYMEX_Futures!AD38/NYMEX_Futures!AD$48*INDEX(CA_Gas_Forecast!$AD$15:$AD$57,MATCH(Y$4,CA_Gas_Forecast!$C$15:$C$57,0))</f>
        <v>9.7574835268942888</v>
      </c>
      <c r="Z7" s="195">
        <f ca="1">NYMEX_Futures!AE38/NYMEX_Futures!AE$48*INDEX(CA_Gas_Forecast!$AD$15:$AD$57,MATCH(Z$4,CA_Gas_Forecast!$C$15:$C$57,0))</f>
        <v>10.029473910840901</v>
      </c>
      <c r="AA7" s="195">
        <f ca="1">NYMEX_Futures!AF38/NYMEX_Futures!AF$48*INDEX(CA_Gas_Forecast!$AD$15:$AD$57,MATCH(AA$4,CA_Gas_Forecast!$C$15:$C$57,0))</f>
        <v>10.342812636410658</v>
      </c>
      <c r="AB7" s="195">
        <f ca="1">NYMEX_Futures!AG38/NYMEX_Futures!AG$48*INDEX(CA_Gas_Forecast!$AD$15:$AD$57,MATCH(AB$4,CA_Gas_Forecast!$C$15:$C$57,0))</f>
        <v>10.700112366525792</v>
      </c>
      <c r="AC7" s="195">
        <f ca="1">NYMEX_Futures!AH38/NYMEX_Futures!AH$48*INDEX(CA_Gas_Forecast!$AD$15:$AD$57,MATCH(AC$4,CA_Gas_Forecast!$C$15:$C$57,0))</f>
        <v>11.05514998428453</v>
      </c>
      <c r="AD7" s="195">
        <f ca="1">NYMEX_Futures!AI38/NYMEX_Futures!AI$48*INDEX(CA_Gas_Forecast!$AD$15:$AD$57,MATCH(AD$4,CA_Gas_Forecast!$C$15:$C$57,0))</f>
        <v>11.379072831500505</v>
      </c>
      <c r="AE7" s="195">
        <f ca="1">NYMEX_Futures!AJ38/NYMEX_Futures!AJ$48*INDEX(CA_Gas_Forecast!$AD$15:$AD$57,MATCH(AE$4,CA_Gas_Forecast!$C$15:$C$57,0))</f>
        <v>11.746041609123187</v>
      </c>
      <c r="AF7" s="195">
        <f ca="1">NYMEX_Futures!AK38/NYMEX_Futures!AK$48*INDEX(CA_Gas_Forecast!$AD$15:$AD$57,MATCH(AF$4,CA_Gas_Forecast!$C$15:$C$57,0))</f>
        <v>12.240579091517276</v>
      </c>
      <c r="AG7" s="195">
        <f ca="1">NYMEX_Futures!AL38/NYMEX_Futures!AL$48*INDEX(CA_Gas_Forecast!$AD$15:$AD$57,MATCH(AG$4,CA_Gas_Forecast!$C$15:$C$57,0))</f>
        <v>12.687427923883485</v>
      </c>
      <c r="AH7" s="195">
        <f ca="1">NYMEX_Futures!AM38/NYMEX_Futures!AM$48*INDEX(CA_Gas_Forecast!$AD$15:$AD$57,MATCH(AH$4,CA_Gas_Forecast!$C$15:$C$57,0))</f>
        <v>13.116499501903307</v>
      </c>
    </row>
    <row r="8" spans="2:34" x14ac:dyDescent="0.2">
      <c r="B8" s="194" t="s">
        <v>19</v>
      </c>
      <c r="C8" s="195">
        <f ca="1">NYMEX_Futures!H39/NYMEX_Futures!H$48*INDEX(CA_Gas_Forecast!$AD$15:$AD$57,MATCH(C$4,CA_Gas_Forecast!$C$15:$C$57,0))</f>
        <v>4.72563035626135</v>
      </c>
      <c r="D8" s="195">
        <f ca="1">NYMEX_Futures!I39/NYMEX_Futures!I$48*INDEX(CA_Gas_Forecast!$AD$15:$AD$57,MATCH(D$4,CA_Gas_Forecast!$C$15:$C$57,0))</f>
        <v>4.3542066704857874</v>
      </c>
      <c r="E8" s="195">
        <f ca="1">NYMEX_Futures!J39/NYMEX_Futures!J$48*INDEX(CA_Gas_Forecast!$AD$15:$AD$57,MATCH(E$4,CA_Gas_Forecast!$C$15:$C$57,0))</f>
        <v>4.3611967154647768</v>
      </c>
      <c r="F8" s="195">
        <f ca="1">NYMEX_Futures!K39/NYMEX_Futures!K$48*INDEX(CA_Gas_Forecast!$AD$15:$AD$57,MATCH(F$4,CA_Gas_Forecast!$C$15:$C$57,0))</f>
        <v>4.3707411770212339</v>
      </c>
      <c r="G8" s="195">
        <f ca="1">NYMEX_Futures!L39/NYMEX_Futures!L$48*INDEX(CA_Gas_Forecast!$AD$15:$AD$57,MATCH(G$4,CA_Gas_Forecast!$C$15:$C$57,0))</f>
        <v>4.4224602164925511</v>
      </c>
      <c r="H8" s="195">
        <f ca="1">NYMEX_Futures!M39/NYMEX_Futures!M$48*INDEX(CA_Gas_Forecast!$AD$15:$AD$57,MATCH(H$4,CA_Gas_Forecast!$C$15:$C$57,0))</f>
        <v>4.5303269728939446</v>
      </c>
      <c r="I8" s="195">
        <f ca="1">NYMEX_Futures!N39/NYMEX_Futures!N$48*INDEX(CA_Gas_Forecast!$AD$15:$AD$57,MATCH(I$4,CA_Gas_Forecast!$C$15:$C$57,0))</f>
        <v>4.5719662133442087</v>
      </c>
      <c r="J8" s="195">
        <f ca="1">NYMEX_Futures!O39/NYMEX_Futures!O$48*INDEX(CA_Gas_Forecast!$AD$15:$AD$57,MATCH(J$4,CA_Gas_Forecast!$C$15:$C$57,0))</f>
        <v>5.0952936006332488</v>
      </c>
      <c r="K8" s="195">
        <f ca="1">NYMEX_Futures!P39/NYMEX_Futures!P$48*INDEX(CA_Gas_Forecast!$AD$15:$AD$57,MATCH(K$4,CA_Gas_Forecast!$C$15:$C$57,0))</f>
        <v>5.6220871405117459</v>
      </c>
      <c r="L8" s="195">
        <f ca="1">NYMEX_Futures!Q39/NYMEX_Futures!Q$48*INDEX(CA_Gas_Forecast!$AD$15:$AD$57,MATCH(L$4,CA_Gas_Forecast!$C$15:$C$57,0))</f>
        <v>6.1045621230887779</v>
      </c>
      <c r="M8" s="195">
        <f ca="1">NYMEX_Futures!R39/NYMEX_Futures!R$48*INDEX(CA_Gas_Forecast!$AD$15:$AD$57,MATCH(M$4,CA_Gas_Forecast!$C$15:$C$57,0))</f>
        <v>6.6210842057113029</v>
      </c>
      <c r="N8" s="195">
        <f ca="1">NYMEX_Futures!S39/NYMEX_Futures!S$48*INDEX(CA_Gas_Forecast!$AD$15:$AD$57,MATCH(N$4,CA_Gas_Forecast!$C$15:$C$57,0))</f>
        <v>6.8001713244860209</v>
      </c>
      <c r="O8" s="195">
        <f ca="1">NYMEX_Futures!T39/NYMEX_Futures!T$48*INDEX(CA_Gas_Forecast!$AD$15:$AD$57,MATCH(O$4,CA_Gas_Forecast!$C$15:$C$57,0))</f>
        <v>6.9166563273590533</v>
      </c>
      <c r="P8" s="195">
        <f ca="1">NYMEX_Futures!U39/NYMEX_Futures!U$48*INDEX(CA_Gas_Forecast!$AD$15:$AD$57,MATCH(P$4,CA_Gas_Forecast!$C$15:$C$57,0))</f>
        <v>7.2321444467713993</v>
      </c>
      <c r="Q8" s="195">
        <f ca="1">NYMEX_Futures!V39/NYMEX_Futures!V$48*INDEX(CA_Gas_Forecast!$AD$15:$AD$57,MATCH(Q$4,CA_Gas_Forecast!$C$15:$C$57,0))</f>
        <v>7.4569412898133063</v>
      </c>
      <c r="R8" s="195">
        <f ca="1">NYMEX_Futures!W39/NYMEX_Futures!W$48*INDEX(CA_Gas_Forecast!$AD$15:$AD$57,MATCH(R$4,CA_Gas_Forecast!$C$15:$C$57,0))</f>
        <v>7.6659254906856811</v>
      </c>
      <c r="S8" s="195">
        <f ca="1">NYMEX_Futures!X39/NYMEX_Futures!X$48*INDEX(CA_Gas_Forecast!$AD$15:$AD$57,MATCH(S$4,CA_Gas_Forecast!$C$15:$C$57,0))</f>
        <v>7.8786753126445559</v>
      </c>
      <c r="T8" s="195">
        <f ca="1">NYMEX_Futures!Y39/NYMEX_Futures!Y$48*INDEX(CA_Gas_Forecast!$AD$15:$AD$57,MATCH(T$4,CA_Gas_Forecast!$C$15:$C$57,0))</f>
        <v>8.1485504107245816</v>
      </c>
      <c r="U8" s="195">
        <f ca="1">NYMEX_Futures!Z39/NYMEX_Futures!Z$48*INDEX(CA_Gas_Forecast!$AD$15:$AD$57,MATCH(U$4,CA_Gas_Forecast!$C$15:$C$57,0))</f>
        <v>8.3428428249738023</v>
      </c>
      <c r="V8" s="195">
        <f ca="1">NYMEX_Futures!AA39/NYMEX_Futures!AA$48*INDEX(CA_Gas_Forecast!$AD$15:$AD$57,MATCH(V$4,CA_Gas_Forecast!$C$15:$C$57,0))</f>
        <v>8.5268708519341967</v>
      </c>
      <c r="W8" s="195">
        <f ca="1">NYMEX_Futures!AB39/NYMEX_Futures!AB$48*INDEX(CA_Gas_Forecast!$AD$15:$AD$57,MATCH(W$4,CA_Gas_Forecast!$C$15:$C$57,0))</f>
        <v>8.7332438671290546</v>
      </c>
      <c r="X8" s="195">
        <f ca="1">NYMEX_Futures!AC39/NYMEX_Futures!AC$48*INDEX(CA_Gas_Forecast!$AD$15:$AD$57,MATCH(X$4,CA_Gas_Forecast!$C$15:$C$57,0))</f>
        <v>9.0042405361050228</v>
      </c>
      <c r="Y8" s="195">
        <f ca="1">NYMEX_Futures!AD39/NYMEX_Futures!AD$48*INDEX(CA_Gas_Forecast!$AD$15:$AD$57,MATCH(Y$4,CA_Gas_Forecast!$C$15:$C$57,0))</f>
        <v>9.1669817135728788</v>
      </c>
      <c r="Z8" s="195">
        <f ca="1">NYMEX_Futures!AE39/NYMEX_Futures!AE$48*INDEX(CA_Gas_Forecast!$AD$15:$AD$57,MATCH(Z$4,CA_Gas_Forecast!$C$15:$C$57,0))</f>
        <v>9.4225118273603066</v>
      </c>
      <c r="AA8" s="195">
        <f ca="1">NYMEX_Futures!AF39/NYMEX_Futures!AF$48*INDEX(CA_Gas_Forecast!$AD$15:$AD$57,MATCH(AA$4,CA_Gas_Forecast!$C$15:$C$57,0))</f>
        <v>9.716887970505736</v>
      </c>
      <c r="AB8" s="195">
        <f ca="1">NYMEX_Futures!AG39/NYMEX_Futures!AG$48*INDEX(CA_Gas_Forecast!$AD$15:$AD$57,MATCH(AB$4,CA_Gas_Forecast!$C$15:$C$57,0))</f>
        <v>10.052564693218326</v>
      </c>
      <c r="AC8" s="195">
        <f ca="1">NYMEX_Futures!AH39/NYMEX_Futures!AH$48*INDEX(CA_Gas_Forecast!$AD$15:$AD$57,MATCH(AC$4,CA_Gas_Forecast!$C$15:$C$57,0))</f>
        <v>10.38611620172502</v>
      </c>
      <c r="AD8" s="195">
        <f ca="1">NYMEX_Futures!AI39/NYMEX_Futures!AI$48*INDEX(CA_Gas_Forecast!$AD$15:$AD$57,MATCH(AD$4,CA_Gas_Forecast!$C$15:$C$57,0))</f>
        <v>10.690435938351051</v>
      </c>
      <c r="AE8" s="195">
        <f ca="1">NYMEX_Futures!AJ39/NYMEX_Futures!AJ$48*INDEX(CA_Gas_Forecast!$AD$15:$AD$57,MATCH(AE$4,CA_Gas_Forecast!$C$15:$C$57,0))</f>
        <v>11.035196558714615</v>
      </c>
      <c r="AF8" s="195">
        <f ca="1">NYMEX_Futures!AK39/NYMEX_Futures!AK$48*INDEX(CA_Gas_Forecast!$AD$15:$AD$57,MATCH(AF$4,CA_Gas_Forecast!$C$15:$C$57,0))</f>
        <v>11.499805701562527</v>
      </c>
      <c r="AG8" s="195">
        <f ca="1">NYMEX_Futures!AL39/NYMEX_Futures!AL$48*INDEX(CA_Gas_Forecast!$AD$15:$AD$57,MATCH(AG$4,CA_Gas_Forecast!$C$15:$C$57,0))</f>
        <v>11.919612208408481</v>
      </c>
      <c r="AH8" s="195">
        <f ca="1">NYMEX_Futures!AM39/NYMEX_Futures!AM$48*INDEX(CA_Gas_Forecast!$AD$15:$AD$57,MATCH(AH$4,CA_Gas_Forecast!$C$15:$C$57,0))</f>
        <v>12.322717301917514</v>
      </c>
    </row>
    <row r="9" spans="2:34" x14ac:dyDescent="0.2">
      <c r="B9" s="194" t="s">
        <v>20</v>
      </c>
      <c r="C9" s="195">
        <f ca="1">NYMEX_Futures!H40/NYMEX_Futures!H$48*INDEX(CA_Gas_Forecast!$AD$15:$AD$57,MATCH(C$4,CA_Gas_Forecast!$C$15:$C$57,0))</f>
        <v>4.6970314873356012</v>
      </c>
      <c r="D9" s="195">
        <f ca="1">NYMEX_Futures!I40/NYMEX_Futures!I$48*INDEX(CA_Gas_Forecast!$AD$15:$AD$57,MATCH(D$4,CA_Gas_Forecast!$C$15:$C$57,0))</f>
        <v>4.2124208444444431</v>
      </c>
      <c r="E9" s="195">
        <f ca="1">NYMEX_Futures!J40/NYMEX_Futures!J$48*INDEX(CA_Gas_Forecast!$AD$15:$AD$57,MATCH(E$4,CA_Gas_Forecast!$C$15:$C$57,0))</f>
        <v>4.2238774953146443</v>
      </c>
      <c r="F9" s="195">
        <f ca="1">NYMEX_Futures!K40/NYMEX_Futures!K$48*INDEX(CA_Gas_Forecast!$AD$15:$AD$57,MATCH(F$4,CA_Gas_Forecast!$C$15:$C$57,0))</f>
        <v>4.2351332707032068</v>
      </c>
      <c r="G9" s="195">
        <f ca="1">NYMEX_Futures!L40/NYMEX_Futures!L$48*INDEX(CA_Gas_Forecast!$AD$15:$AD$57,MATCH(G$4,CA_Gas_Forecast!$C$15:$C$57,0))</f>
        <v>4.3283375269410849</v>
      </c>
      <c r="H9" s="195">
        <f ca="1">NYMEX_Futures!M40/NYMEX_Futures!M$48*INDEX(CA_Gas_Forecast!$AD$15:$AD$57,MATCH(H$4,CA_Gas_Forecast!$C$15:$C$57,0))</f>
        <v>4.4211362469205691</v>
      </c>
      <c r="I9" s="195">
        <f ca="1">NYMEX_Futures!N40/NYMEX_Futures!N$48*INDEX(CA_Gas_Forecast!$AD$15:$AD$57,MATCH(I$4,CA_Gas_Forecast!$C$15:$C$57,0))</f>
        <v>4.4715729763137695</v>
      </c>
      <c r="J9" s="195">
        <f ca="1">NYMEX_Futures!O40/NYMEX_Futures!O$48*INDEX(CA_Gas_Forecast!$AD$15:$AD$57,MATCH(J$4,CA_Gas_Forecast!$C$15:$C$57,0))</f>
        <v>4.9853870279357526</v>
      </c>
      <c r="K9" s="195">
        <f ca="1">NYMEX_Futures!P40/NYMEX_Futures!P$48*INDEX(CA_Gas_Forecast!$AD$15:$AD$57,MATCH(K$4,CA_Gas_Forecast!$C$15:$C$57,0))</f>
        <v>5.4951477587697468</v>
      </c>
      <c r="L9" s="195">
        <f ca="1">NYMEX_Futures!Q40/NYMEX_Futures!Q$48*INDEX(CA_Gas_Forecast!$AD$15:$AD$57,MATCH(L$4,CA_Gas_Forecast!$C$15:$C$57,0))</f>
        <v>5.9675000207024551</v>
      </c>
      <c r="M9" s="195">
        <f ca="1">NYMEX_Futures!R40/NYMEX_Futures!R$48*INDEX(CA_Gas_Forecast!$AD$15:$AD$57,MATCH(M$4,CA_Gas_Forecast!$C$15:$C$57,0))</f>
        <v>6.47242494022864</v>
      </c>
      <c r="N9" s="195">
        <f ca="1">NYMEX_Futures!S40/NYMEX_Futures!S$48*INDEX(CA_Gas_Forecast!$AD$15:$AD$57,MATCH(N$4,CA_Gas_Forecast!$C$15:$C$57,0))</f>
        <v>6.6474911224456426</v>
      </c>
      <c r="O9" s="195">
        <f ca="1">NYMEX_Futures!T40/NYMEX_Futures!T$48*INDEX(CA_Gas_Forecast!$AD$15:$AD$57,MATCH(O$4,CA_Gas_Forecast!$C$15:$C$57,0))</f>
        <v>6.7613607568338709</v>
      </c>
      <c r="P9" s="195">
        <f ca="1">NYMEX_Futures!U40/NYMEX_Futures!U$48*INDEX(CA_Gas_Forecast!$AD$15:$AD$57,MATCH(P$4,CA_Gas_Forecast!$C$15:$C$57,0))</f>
        <v>7.0697654091518265</v>
      </c>
      <c r="Q9" s="195">
        <f ca="1">NYMEX_Futures!V40/NYMEX_Futures!V$48*INDEX(CA_Gas_Forecast!$AD$15:$AD$57,MATCH(Q$4,CA_Gas_Forecast!$C$15:$C$57,0))</f>
        <v>7.2895150223849647</v>
      </c>
      <c r="R9" s="195">
        <f ca="1">NYMEX_Futures!W40/NYMEX_Futures!W$48*INDEX(CA_Gas_Forecast!$AD$15:$AD$57,MATCH(R$4,CA_Gas_Forecast!$C$15:$C$57,0))</f>
        <v>7.4938070252979223</v>
      </c>
      <c r="S9" s="195">
        <f ca="1">NYMEX_Futures!X40/NYMEX_Futures!X$48*INDEX(CA_Gas_Forecast!$AD$15:$AD$57,MATCH(S$4,CA_Gas_Forecast!$C$15:$C$57,0))</f>
        <v>7.7017801020468974</v>
      </c>
      <c r="T9" s="195">
        <f ca="1">NYMEX_Futures!Y40/NYMEX_Futures!Y$48*INDEX(CA_Gas_Forecast!$AD$15:$AD$57,MATCH(T$4,CA_Gas_Forecast!$C$15:$C$57,0))</f>
        <v>7.9655958550701076</v>
      </c>
      <c r="U9" s="195">
        <f ca="1">NYMEX_Futures!Z40/NYMEX_Futures!Z$48*INDEX(CA_Gas_Forecast!$AD$15:$AD$57,MATCH(U$4,CA_Gas_Forecast!$C$15:$C$57,0))</f>
        <v>8.1555259373063578</v>
      </c>
      <c r="V9" s="195">
        <f ca="1">NYMEX_Futures!AA40/NYMEX_Futures!AA$48*INDEX(CA_Gas_Forecast!$AD$15:$AD$57,MATCH(V$4,CA_Gas_Forecast!$C$15:$C$57,0))</f>
        <v>8.3354220924363727</v>
      </c>
      <c r="W9" s="195">
        <f ca="1">NYMEX_Futures!AB40/NYMEX_Futures!AB$48*INDEX(CA_Gas_Forecast!$AD$15:$AD$57,MATCH(W$4,CA_Gas_Forecast!$C$15:$C$57,0))</f>
        <v>8.537161537070709</v>
      </c>
      <c r="X9" s="195">
        <f ca="1">NYMEX_Futures!AC40/NYMEX_Futures!AC$48*INDEX(CA_Gas_Forecast!$AD$15:$AD$57,MATCH(X$4,CA_Gas_Forecast!$C$15:$C$57,0))</f>
        <v>8.8020736790256411</v>
      </c>
      <c r="Y9" s="195">
        <f ca="1">NYMEX_Futures!AD40/NYMEX_Futures!AD$48*INDEX(CA_Gas_Forecast!$AD$15:$AD$57,MATCH(Y$4,CA_Gas_Forecast!$C$15:$C$57,0))</f>
        <v>8.9611609256334592</v>
      </c>
      <c r="Z9" s="195">
        <f ca="1">NYMEX_Futures!AE40/NYMEX_Futures!AE$48*INDEX(CA_Gas_Forecast!$AD$15:$AD$57,MATCH(Z$4,CA_Gas_Forecast!$C$15:$C$57,0))</f>
        <v>9.2109537737640661</v>
      </c>
      <c r="AA9" s="195">
        <f ca="1">NYMEX_Futures!AF40/NYMEX_Futures!AF$48*INDEX(CA_Gas_Forecast!$AD$15:$AD$57,MATCH(AA$4,CA_Gas_Forecast!$C$15:$C$57,0))</f>
        <v>9.4987204644609271</v>
      </c>
      <c r="AB9" s="195">
        <f ca="1">NYMEX_Futures!AG40/NYMEX_Futures!AG$48*INDEX(CA_Gas_Forecast!$AD$15:$AD$57,MATCH(AB$4,CA_Gas_Forecast!$C$15:$C$57,0))</f>
        <v>9.8268604373773059</v>
      </c>
      <c r="AC9" s="195">
        <f ca="1">NYMEX_Futures!AH40/NYMEX_Futures!AH$48*INDEX(CA_Gas_Forecast!$AD$15:$AD$57,MATCH(AC$4,CA_Gas_Forecast!$C$15:$C$57,0))</f>
        <v>10.15292291225829</v>
      </c>
      <c r="AD9" s="195">
        <f ca="1">NYMEX_Futures!AI40/NYMEX_Futures!AI$48*INDEX(CA_Gas_Forecast!$AD$15:$AD$57,MATCH(AD$4,CA_Gas_Forecast!$C$15:$C$57,0))</f>
        <v>10.450409938845732</v>
      </c>
      <c r="AE9" s="195">
        <f ca="1">NYMEX_Futures!AJ40/NYMEX_Futures!AJ$48*INDEX(CA_Gas_Forecast!$AD$15:$AD$57,MATCH(AE$4,CA_Gas_Forecast!$C$15:$C$57,0))</f>
        <v>10.787429854062188</v>
      </c>
      <c r="AF9" s="195">
        <f ca="1">NYMEX_Futures!AK40/NYMEX_Futures!AK$48*INDEX(CA_Gas_Forecast!$AD$15:$AD$57,MATCH(AF$4,CA_Gas_Forecast!$C$15:$C$57,0))</f>
        <v>11.241607404172958</v>
      </c>
      <c r="AG9" s="195">
        <f ca="1">NYMEX_Futures!AL40/NYMEX_Futures!AL$48*INDEX(CA_Gas_Forecast!$AD$15:$AD$57,MATCH(AG$4,CA_Gas_Forecast!$C$15:$C$57,0))</f>
        <v>11.651988245219536</v>
      </c>
      <c r="AH9" s="195">
        <f ca="1">NYMEX_Futures!AM40/NYMEX_Futures!AM$48*INDEX(CA_Gas_Forecast!$AD$15:$AD$57,MATCH(AH$4,CA_Gas_Forecast!$C$15:$C$57,0))</f>
        <v>12.046042659828927</v>
      </c>
    </row>
    <row r="10" spans="2:34" x14ac:dyDescent="0.2">
      <c r="B10" s="194" t="s">
        <v>21</v>
      </c>
      <c r="C10" s="195">
        <f ca="1">NYMEX_Futures!H41/NYMEX_Futures!H$48*INDEX(CA_Gas_Forecast!$AD$15:$AD$57,MATCH(C$4,CA_Gas_Forecast!$C$15:$C$57,0))</f>
        <v>4.608524318066519</v>
      </c>
      <c r="D10" s="195">
        <f ca="1">NYMEX_Futures!I41/NYMEX_Futures!I$48*INDEX(CA_Gas_Forecast!$AD$15:$AD$57,MATCH(D$4,CA_Gas_Forecast!$C$15:$C$57,0))</f>
        <v>4.2403574584737758</v>
      </c>
      <c r="E10" s="195">
        <f ca="1">NYMEX_Futures!J41/NYMEX_Futures!J$48*INDEX(CA_Gas_Forecast!$AD$15:$AD$57,MATCH(E$4,CA_Gas_Forecast!$C$15:$C$57,0))</f>
        <v>4.2519585043790524</v>
      </c>
      <c r="F10" s="195">
        <f ca="1">NYMEX_Futures!K41/NYMEX_Futures!K$48*INDEX(CA_Gas_Forecast!$AD$15:$AD$57,MATCH(F$4,CA_Gas_Forecast!$C$15:$C$57,0))</f>
        <v>4.2649499719781581</v>
      </c>
      <c r="G10" s="195">
        <f ca="1">NYMEX_Futures!L41/NYMEX_Futures!L$48*INDEX(CA_Gas_Forecast!$AD$15:$AD$57,MATCH(G$4,CA_Gas_Forecast!$C$15:$C$57,0))</f>
        <v>4.37620563762726</v>
      </c>
      <c r="H10" s="195">
        <f ca="1">NYMEX_Futures!M41/NYMEX_Futures!M$48*INDEX(CA_Gas_Forecast!$AD$15:$AD$57,MATCH(H$4,CA_Gas_Forecast!$C$15:$C$57,0))</f>
        <v>4.4525051290215121</v>
      </c>
      <c r="I10" s="195">
        <f ca="1">NYMEX_Futures!N41/NYMEX_Futures!N$48*INDEX(CA_Gas_Forecast!$AD$15:$AD$57,MATCH(I$4,CA_Gas_Forecast!$C$15:$C$57,0))</f>
        <v>4.5029276757051591</v>
      </c>
      <c r="J10" s="195">
        <f ca="1">NYMEX_Futures!O41/NYMEX_Futures!O$48*INDEX(CA_Gas_Forecast!$AD$15:$AD$57,MATCH(J$4,CA_Gas_Forecast!$C$15:$C$57,0))</f>
        <v>5.0164999996830995</v>
      </c>
      <c r="K10" s="195">
        <f ca="1">NYMEX_Futures!P41/NYMEX_Futures!P$48*INDEX(CA_Gas_Forecast!$AD$15:$AD$57,MATCH(K$4,CA_Gas_Forecast!$C$15:$C$57,0))</f>
        <v>5.5261773854177925</v>
      </c>
      <c r="L10" s="195">
        <f ca="1">NYMEX_Futures!Q41/NYMEX_Futures!Q$48*INDEX(CA_Gas_Forecast!$AD$15:$AD$57,MATCH(L$4,CA_Gas_Forecast!$C$15:$C$57,0))</f>
        <v>6.0034076641391279</v>
      </c>
      <c r="M10" s="195">
        <f ca="1">NYMEX_Futures!R41/NYMEX_Futures!R$48*INDEX(CA_Gas_Forecast!$AD$15:$AD$57,MATCH(M$4,CA_Gas_Forecast!$C$15:$C$57,0))</f>
        <v>6.5113708180867178</v>
      </c>
      <c r="N10" s="195">
        <f ca="1">NYMEX_Futures!S41/NYMEX_Futures!S$48*INDEX(CA_Gas_Forecast!$AD$15:$AD$57,MATCH(N$4,CA_Gas_Forecast!$C$15:$C$57,0))</f>
        <v>6.6874904086031863</v>
      </c>
      <c r="O10" s="195">
        <f ca="1">NYMEX_Futures!T41/NYMEX_Futures!T$48*INDEX(CA_Gas_Forecast!$AD$15:$AD$57,MATCH(O$4,CA_Gas_Forecast!$C$15:$C$57,0))</f>
        <v>6.8020452193995737</v>
      </c>
      <c r="P10" s="195">
        <f ca="1">NYMEX_Futures!U41/NYMEX_Futures!U$48*INDEX(CA_Gas_Forecast!$AD$15:$AD$57,MATCH(P$4,CA_Gas_Forecast!$C$15:$C$57,0))</f>
        <v>7.112305604310948</v>
      </c>
      <c r="Q10" s="195">
        <f ca="1">NYMEX_Futures!V41/NYMEX_Futures!V$48*INDEX(CA_Gas_Forecast!$AD$15:$AD$57,MATCH(Q$4,CA_Gas_Forecast!$C$15:$C$57,0))</f>
        <v>7.333377495001975</v>
      </c>
      <c r="R10" s="195">
        <f ca="1">NYMEX_Futures!W41/NYMEX_Futures!W$48*INDEX(CA_Gas_Forecast!$AD$15:$AD$57,MATCH(R$4,CA_Gas_Forecast!$C$15:$C$57,0))</f>
        <v>7.5388987638340126</v>
      </c>
      <c r="S10" s="195">
        <f ca="1">NYMEX_Futures!X41/NYMEX_Futures!X$48*INDEX(CA_Gas_Forecast!$AD$15:$AD$57,MATCH(S$4,CA_Gas_Forecast!$C$15:$C$57,0))</f>
        <v>7.7481232562609801</v>
      </c>
      <c r="T10" s="195">
        <f ca="1">NYMEX_Futures!Y41/NYMEX_Futures!Y$48*INDEX(CA_Gas_Forecast!$AD$15:$AD$57,MATCH(T$4,CA_Gas_Forecast!$C$15:$C$57,0))</f>
        <v>8.0135264415354968</v>
      </c>
      <c r="U10" s="195">
        <f ca="1">NYMEX_Futures!Z41/NYMEX_Futures!Z$48*INDEX(CA_Gas_Forecast!$AD$15:$AD$57,MATCH(U$4,CA_Gas_Forecast!$C$15:$C$57,0))</f>
        <v>8.2045993711361671</v>
      </c>
      <c r="V10" s="195">
        <f ca="1">NYMEX_Futures!AA41/NYMEX_Futures!AA$48*INDEX(CA_Gas_Forecast!$AD$15:$AD$57,MATCH(V$4,CA_Gas_Forecast!$C$15:$C$57,0))</f>
        <v>8.3855779974805316</v>
      </c>
      <c r="W10" s="195">
        <f ca="1">NYMEX_Futures!AB41/NYMEX_Futures!AB$48*INDEX(CA_Gas_Forecast!$AD$15:$AD$57,MATCH(W$4,CA_Gas_Forecast!$C$15:$C$57,0))</f>
        <v>8.5885313487792843</v>
      </c>
      <c r="X10" s="195">
        <f ca="1">NYMEX_Futures!AC41/NYMEX_Futures!AC$48*INDEX(CA_Gas_Forecast!$AD$15:$AD$57,MATCH(X$4,CA_Gas_Forecast!$C$15:$C$57,0))</f>
        <v>8.8550375201774276</v>
      </c>
      <c r="Y10" s="195">
        <f ca="1">NYMEX_Futures!AD41/NYMEX_Futures!AD$48*INDEX(CA_Gas_Forecast!$AD$15:$AD$57,MATCH(Y$4,CA_Gas_Forecast!$C$15:$C$57,0))</f>
        <v>9.015082026627173</v>
      </c>
      <c r="Z10" s="195">
        <f ca="1">NYMEX_Futures!AE41/NYMEX_Futures!AE$48*INDEX(CA_Gas_Forecast!$AD$15:$AD$57,MATCH(Z$4,CA_Gas_Forecast!$C$15:$C$57,0))</f>
        <v>9.2663779283803329</v>
      </c>
      <c r="AA10" s="195">
        <f ca="1">NYMEX_Futures!AF41/NYMEX_Futures!AF$48*INDEX(CA_Gas_Forecast!$AD$15:$AD$57,MATCH(AA$4,CA_Gas_Forecast!$C$15:$C$57,0))</f>
        <v>9.5558761689199496</v>
      </c>
      <c r="AB10" s="195">
        <f ca="1">NYMEX_Futures!AG41/NYMEX_Futures!AG$48*INDEX(CA_Gas_Forecast!$AD$15:$AD$57,MATCH(AB$4,CA_Gas_Forecast!$C$15:$C$57,0))</f>
        <v>9.8859906258084997</v>
      </c>
      <c r="AC10" s="195">
        <f ca="1">NYMEX_Futures!AH41/NYMEX_Futures!AH$48*INDEX(CA_Gas_Forecast!$AD$15:$AD$57,MATCH(AC$4,CA_Gas_Forecast!$C$15:$C$57,0))</f>
        <v>10.214015083939669</v>
      </c>
      <c r="AD10" s="195">
        <f ca="1">NYMEX_Futures!AI41/NYMEX_Futures!AI$48*INDEX(CA_Gas_Forecast!$AD$15:$AD$57,MATCH(AD$4,CA_Gas_Forecast!$C$15:$C$57,0))</f>
        <v>10.513292149578756</v>
      </c>
      <c r="AE10" s="195">
        <f ca="1">NYMEX_Futures!AJ41/NYMEX_Futures!AJ$48*INDEX(CA_Gas_Forecast!$AD$15:$AD$57,MATCH(AE$4,CA_Gas_Forecast!$C$15:$C$57,0))</f>
        <v>10.852339981159629</v>
      </c>
      <c r="AF10" s="195">
        <f ca="1">NYMEX_Futures!AK41/NYMEX_Futures!AK$48*INDEX(CA_Gas_Forecast!$AD$15:$AD$57,MATCH(AF$4,CA_Gas_Forecast!$C$15:$C$57,0))</f>
        <v>11.309250408600898</v>
      </c>
      <c r="AG10" s="195">
        <f ca="1">NYMEX_Futures!AL41/NYMEX_Futures!AL$48*INDEX(CA_Gas_Forecast!$AD$15:$AD$57,MATCH(AG$4,CA_Gas_Forecast!$C$15:$C$57,0))</f>
        <v>11.722100593403221</v>
      </c>
      <c r="AH10" s="195">
        <f ca="1">NYMEX_Futures!AM41/NYMEX_Futures!AM$48*INDEX(CA_Gas_Forecast!$AD$15:$AD$57,MATCH(AH$4,CA_Gas_Forecast!$C$15:$C$57,0))</f>
        <v>12.118526112388878</v>
      </c>
    </row>
    <row r="11" spans="2:34" x14ac:dyDescent="0.2">
      <c r="B11" s="194" t="s">
        <v>22</v>
      </c>
      <c r="C11" s="195">
        <f ca="1">NYMEX_Futures!H42/NYMEX_Futures!H$48*INDEX(CA_Gas_Forecast!$AD$15:$AD$57,MATCH(C$4,CA_Gas_Forecast!$C$15:$C$57,0))</f>
        <v>4.6698771696779495</v>
      </c>
      <c r="D11" s="195">
        <f ca="1">NYMEX_Futures!I42/NYMEX_Futures!I$48*INDEX(CA_Gas_Forecast!$AD$15:$AD$57,MATCH(D$4,CA_Gas_Forecast!$C$15:$C$57,0))</f>
        <v>4.2954797022843394</v>
      </c>
      <c r="E11" s="195">
        <f ca="1">NYMEX_Futures!J42/NYMEX_Futures!J$48*INDEX(CA_Gas_Forecast!$AD$15:$AD$57,MATCH(E$4,CA_Gas_Forecast!$C$15:$C$57,0))</f>
        <v>4.3091234156887452</v>
      </c>
      <c r="F11" s="195">
        <f ca="1">NYMEX_Futures!K42/NYMEX_Futures!K$48*INDEX(CA_Gas_Forecast!$AD$15:$AD$57,MATCH(F$4,CA_Gas_Forecast!$C$15:$C$57,0))</f>
        <v>4.3231119009586498</v>
      </c>
      <c r="G11" s="195">
        <f ca="1">NYMEX_Futures!L42/NYMEX_Futures!L$48*INDEX(CA_Gas_Forecast!$AD$15:$AD$57,MATCH(G$4,CA_Gas_Forecast!$C$15:$C$57,0))</f>
        <v>4.4460485150168783</v>
      </c>
      <c r="H11" s="195">
        <f ca="1">NYMEX_Futures!M42/NYMEX_Futures!M$48*INDEX(CA_Gas_Forecast!$AD$15:$AD$57,MATCH(H$4,CA_Gas_Forecast!$C$15:$C$57,0))</f>
        <v>4.502935484934989</v>
      </c>
      <c r="I11" s="195">
        <f ca="1">NYMEX_Futures!N42/NYMEX_Futures!N$48*INDEX(CA_Gas_Forecast!$AD$15:$AD$57,MATCH(I$4,CA_Gas_Forecast!$C$15:$C$57,0))</f>
        <v>4.5530515454978939</v>
      </c>
      <c r="J11" s="195">
        <f ca="1">NYMEX_Futures!O42/NYMEX_Futures!O$48*INDEX(CA_Gas_Forecast!$AD$15:$AD$57,MATCH(J$4,CA_Gas_Forecast!$C$15:$C$57,0))</f>
        <v>5.0686920097892685</v>
      </c>
      <c r="K11" s="195">
        <f ca="1">NYMEX_Futures!P42/NYMEX_Futures!P$48*INDEX(CA_Gas_Forecast!$AD$15:$AD$57,MATCH(K$4,CA_Gas_Forecast!$C$15:$C$57,0))</f>
        <v>5.5799399470967552</v>
      </c>
      <c r="L11" s="195">
        <f ca="1">NYMEX_Futures!Q42/NYMEX_Futures!Q$48*INDEX(CA_Gas_Forecast!$AD$15:$AD$57,MATCH(L$4,CA_Gas_Forecast!$C$15:$C$57,0))</f>
        <v>6.0760987471938552</v>
      </c>
      <c r="M11" s="195">
        <f ca="1">NYMEX_Futures!R42/NYMEX_Futures!R$48*INDEX(CA_Gas_Forecast!$AD$15:$AD$57,MATCH(M$4,CA_Gas_Forecast!$C$15:$C$57,0))</f>
        <v>6.5902124732628282</v>
      </c>
      <c r="N11" s="195">
        <f ca="1">NYMEX_Futures!S42/NYMEX_Futures!S$48*INDEX(CA_Gas_Forecast!$AD$15:$AD$57,MATCH(N$4,CA_Gas_Forecast!$C$15:$C$57,0))</f>
        <v>6.7684645732635795</v>
      </c>
      <c r="O11" s="195">
        <f ca="1">NYMEX_Futures!T42/NYMEX_Futures!T$48*INDEX(CA_Gas_Forecast!$AD$15:$AD$57,MATCH(O$4,CA_Gas_Forecast!$C$15:$C$57,0))</f>
        <v>6.8844064484959979</v>
      </c>
      <c r="P11" s="195">
        <f ca="1">NYMEX_Futures!U42/NYMEX_Futures!U$48*INDEX(CA_Gas_Forecast!$AD$15:$AD$57,MATCH(P$4,CA_Gas_Forecast!$C$15:$C$57,0))</f>
        <v>7.1984235603647804</v>
      </c>
      <c r="Q11" s="195">
        <f ca="1">NYMEX_Futures!V42/NYMEX_Futures!V$48*INDEX(CA_Gas_Forecast!$AD$15:$AD$57,MATCH(Q$4,CA_Gas_Forecast!$C$15:$C$57,0))</f>
        <v>7.4221722566412884</v>
      </c>
      <c r="R11" s="195">
        <f ca="1">NYMEX_Futures!W42/NYMEX_Futures!W$48*INDEX(CA_Gas_Forecast!$AD$15:$AD$57,MATCH(R$4,CA_Gas_Forecast!$C$15:$C$57,0))</f>
        <v>7.6301820394070745</v>
      </c>
      <c r="S11" s="195">
        <f ca="1">NYMEX_Futures!X42/NYMEX_Futures!X$48*INDEX(CA_Gas_Forecast!$AD$15:$AD$57,MATCH(S$4,CA_Gas_Forecast!$C$15:$C$57,0))</f>
        <v>7.8419398855236375</v>
      </c>
      <c r="T11" s="195">
        <f ca="1">NYMEX_Futures!Y42/NYMEX_Futures!Y$48*INDEX(CA_Gas_Forecast!$AD$15:$AD$57,MATCH(T$4,CA_Gas_Forecast!$C$15:$C$57,0))</f>
        <v>8.1105566531605557</v>
      </c>
      <c r="U11" s="195">
        <f ca="1">NYMEX_Futures!Z42/NYMEX_Futures!Z$48*INDEX(CA_Gas_Forecast!$AD$15:$AD$57,MATCH(U$4,CA_Gas_Forecast!$C$15:$C$57,0))</f>
        <v>8.3039431518160267</v>
      </c>
      <c r="V11" s="195">
        <f ca="1">NYMEX_Futures!AA42/NYMEX_Futures!AA$48*INDEX(CA_Gas_Forecast!$AD$15:$AD$57,MATCH(V$4,CA_Gas_Forecast!$C$15:$C$57,0))</f>
        <v>8.4871131223260239</v>
      </c>
      <c r="W11" s="195">
        <f ca="1">NYMEX_Futures!AB42/NYMEX_Futures!AB$48*INDEX(CA_Gas_Forecast!$AD$15:$AD$57,MATCH(W$4,CA_Gas_Forecast!$C$15:$C$57,0))</f>
        <v>8.6925238944332328</v>
      </c>
      <c r="X11" s="195">
        <f ca="1">NYMEX_Futures!AC42/NYMEX_Futures!AC$48*INDEX(CA_Gas_Forecast!$AD$15:$AD$57,MATCH(X$4,CA_Gas_Forecast!$C$15:$C$57,0))</f>
        <v>8.9622570034847069</v>
      </c>
      <c r="Y11" s="195">
        <f ca="1">NYMEX_Futures!AD42/NYMEX_Futures!AD$48*INDEX(CA_Gas_Forecast!$AD$15:$AD$57,MATCH(Y$4,CA_Gas_Forecast!$C$15:$C$57,0))</f>
        <v>9.1242393774193271</v>
      </c>
      <c r="Z11" s="195">
        <f ca="1">NYMEX_Futures!AE42/NYMEX_Futures!AE$48*INDEX(CA_Gas_Forecast!$AD$15:$AD$57,MATCH(Z$4,CA_Gas_Forecast!$C$15:$C$57,0))</f>
        <v>9.3785780462620476</v>
      </c>
      <c r="AA11" s="195">
        <f ca="1">NYMEX_Futures!AF42/NYMEX_Futures!AF$48*INDEX(CA_Gas_Forecast!$AD$15:$AD$57,MATCH(AA$4,CA_Gas_Forecast!$C$15:$C$57,0))</f>
        <v>9.6715816194101691</v>
      </c>
      <c r="AB11" s="195">
        <f ca="1">NYMEX_Futures!AG42/NYMEX_Futures!AG$48*INDEX(CA_Gas_Forecast!$AD$15:$AD$57,MATCH(AB$4,CA_Gas_Forecast!$C$15:$C$57,0))</f>
        <v>10.005693202388722</v>
      </c>
      <c r="AC11" s="195">
        <f ca="1">NYMEX_Futures!AH42/NYMEX_Futures!AH$48*INDEX(CA_Gas_Forecast!$AD$15:$AD$57,MATCH(AC$4,CA_Gas_Forecast!$C$15:$C$57,0))</f>
        <v>10.337689480270269</v>
      </c>
      <c r="AD11" s="195">
        <f ca="1">NYMEX_Futures!AI42/NYMEX_Futures!AI$48*INDEX(CA_Gas_Forecast!$AD$15:$AD$57,MATCH(AD$4,CA_Gas_Forecast!$C$15:$C$57,0))</f>
        <v>10.640590283501705</v>
      </c>
      <c r="AE11" s="195">
        <f ca="1">NYMEX_Futures!AJ42/NYMEX_Futures!AJ$48*INDEX(CA_Gas_Forecast!$AD$15:$AD$57,MATCH(AE$4,CA_Gas_Forecast!$C$15:$C$57,0))</f>
        <v>10.983743409186157</v>
      </c>
      <c r="AF11" s="195">
        <f ca="1">NYMEX_Futures!AK42/NYMEX_Futures!AK$48*INDEX(CA_Gas_Forecast!$AD$15:$AD$57,MATCH(AF$4,CA_Gas_Forecast!$C$15:$C$57,0))</f>
        <v>11.446186246833067</v>
      </c>
      <c r="AG11" s="195">
        <f ca="1">NYMEX_Futures!AL42/NYMEX_Futures!AL$48*INDEX(CA_Gas_Forecast!$AD$15:$AD$57,MATCH(AG$4,CA_Gas_Forecast!$C$15:$C$57,0))</f>
        <v>11.864035347043368</v>
      </c>
      <c r="AH11" s="195">
        <f ca="1">NYMEX_Futures!AM42/NYMEX_Futures!AM$48*INDEX(CA_Gas_Forecast!$AD$15:$AD$57,MATCH(AH$4,CA_Gas_Forecast!$C$15:$C$57,0))</f>
        <v>12.265260906595605</v>
      </c>
    </row>
    <row r="12" spans="2:34" x14ac:dyDescent="0.2">
      <c r="B12" s="194" t="s">
        <v>23</v>
      </c>
      <c r="C12" s="195">
        <f ca="1">NYMEX_Futures!H43/NYMEX_Futures!H$48*INDEX(CA_Gas_Forecast!$AD$15:$AD$57,MATCH(C$4,CA_Gas_Forecast!$C$15:$C$57,0))</f>
        <v>4.717596054264618</v>
      </c>
      <c r="D12" s="195">
        <f ca="1">NYMEX_Futures!I43/NYMEX_Futures!I$48*INDEX(CA_Gas_Forecast!$AD$15:$AD$57,MATCH(D$4,CA_Gas_Forecast!$C$15:$C$57,0))</f>
        <v>4.3198115919227913</v>
      </c>
      <c r="E12" s="195">
        <f ca="1">NYMEX_Futures!J43/NYMEX_Futures!J$48*INDEX(CA_Gas_Forecast!$AD$15:$AD$57,MATCH(E$4,CA_Gas_Forecast!$C$15:$C$57,0))</f>
        <v>4.3351986383914092</v>
      </c>
      <c r="F12" s="195">
        <f ca="1">NYMEX_Futures!K43/NYMEX_Futures!K$48*INDEX(CA_Gas_Forecast!$AD$15:$AD$57,MATCH(F$4,CA_Gas_Forecast!$C$15:$C$57,0))</f>
        <v>4.3510698987774994</v>
      </c>
      <c r="G12" s="195">
        <f ca="1">NYMEX_Futures!L43/NYMEX_Futures!L$48*INDEX(CA_Gas_Forecast!$AD$15:$AD$57,MATCH(G$4,CA_Gas_Forecast!$C$15:$C$57,0))</f>
        <v>4.4843891044749871</v>
      </c>
      <c r="H12" s="195">
        <f ca="1">NYMEX_Futures!M43/NYMEX_Futures!M$48*INDEX(CA_Gas_Forecast!$AD$15:$AD$57,MATCH(H$4,CA_Gas_Forecast!$C$15:$C$57,0))</f>
        <v>4.5308522891013761</v>
      </c>
      <c r="I12" s="195">
        <f ca="1">NYMEX_Futures!N43/NYMEX_Futures!N$48*INDEX(CA_Gas_Forecast!$AD$15:$AD$57,MATCH(I$4,CA_Gas_Forecast!$C$15:$C$57,0))</f>
        <v>4.5869524501762893</v>
      </c>
      <c r="J12" s="195">
        <f ca="1">NYMEX_Futures!O43/NYMEX_Futures!O$48*INDEX(CA_Gas_Forecast!$AD$15:$AD$57,MATCH(J$4,CA_Gas_Forecast!$C$15:$C$57,0))</f>
        <v>5.1054830988805033</v>
      </c>
      <c r="K12" s="195">
        <f ca="1">NYMEX_Futures!P43/NYMEX_Futures!P$48*INDEX(CA_Gas_Forecast!$AD$15:$AD$57,MATCH(K$4,CA_Gas_Forecast!$C$15:$C$57,0))</f>
        <v>5.6173580262899865</v>
      </c>
      <c r="L12" s="195">
        <f ca="1">NYMEX_Futures!Q43/NYMEX_Futures!Q$48*INDEX(CA_Gas_Forecast!$AD$15:$AD$57,MATCH(L$4,CA_Gas_Forecast!$C$15:$C$57,0))</f>
        <v>6.153168811155493</v>
      </c>
      <c r="M12" s="195">
        <f ca="1">NYMEX_Futures!R43/NYMEX_Futures!R$48*INDEX(CA_Gas_Forecast!$AD$15:$AD$57,MATCH(M$4,CA_Gas_Forecast!$C$15:$C$57,0))</f>
        <v>6.6738036257387012</v>
      </c>
      <c r="N12" s="195">
        <f ca="1">NYMEX_Futures!S43/NYMEX_Futures!S$48*INDEX(CA_Gas_Forecast!$AD$15:$AD$57,MATCH(N$4,CA_Gas_Forecast!$C$15:$C$57,0))</f>
        <v>6.8543166996505009</v>
      </c>
      <c r="O12" s="195">
        <f ca="1">NYMEX_Futures!T43/NYMEX_Futures!T$48*INDEX(CA_Gas_Forecast!$AD$15:$AD$57,MATCH(O$4,CA_Gas_Forecast!$C$15:$C$57,0))</f>
        <v>6.9717291974175053</v>
      </c>
      <c r="P12" s="195">
        <f ca="1">NYMEX_Futures!U43/NYMEX_Futures!U$48*INDEX(CA_Gas_Forecast!$AD$15:$AD$57,MATCH(P$4,CA_Gas_Forecast!$C$15:$C$57,0))</f>
        <v>7.2897293450965517</v>
      </c>
      <c r="Q12" s="195">
        <f ca="1">NYMEX_Futures!V43/NYMEX_Futures!V$48*INDEX(CA_Gas_Forecast!$AD$15:$AD$57,MATCH(Q$4,CA_Gas_Forecast!$C$15:$C$57,0))</f>
        <v>7.5163161003070638</v>
      </c>
      <c r="R12" s="195">
        <f ca="1">NYMEX_Futures!W43/NYMEX_Futures!W$48*INDEX(CA_Gas_Forecast!$AD$15:$AD$57,MATCH(R$4,CA_Gas_Forecast!$C$15:$C$57,0))</f>
        <v>7.7269643074845344</v>
      </c>
      <c r="S12" s="195">
        <f ca="1">NYMEX_Futures!X43/NYMEX_Futures!X$48*INDEX(CA_Gas_Forecast!$AD$15:$AD$57,MATCH(S$4,CA_Gas_Forecast!$C$15:$C$57,0))</f>
        <v>7.9414081189587415</v>
      </c>
      <c r="T12" s="195">
        <f ca="1">NYMEX_Futures!Y43/NYMEX_Futures!Y$48*INDEX(CA_Gas_Forecast!$AD$15:$AD$57,MATCH(T$4,CA_Gas_Forecast!$C$15:$C$57,0))</f>
        <v>8.2134320582570002</v>
      </c>
      <c r="U12" s="195">
        <f ca="1">NYMEX_Futures!Z43/NYMEX_Futures!Z$48*INDEX(CA_Gas_Forecast!$AD$15:$AD$57,MATCH(U$4,CA_Gas_Forecast!$C$15:$C$57,0))</f>
        <v>8.4092714975970804</v>
      </c>
      <c r="V12" s="195">
        <f ca="1">NYMEX_Futures!AA43/NYMEX_Futures!AA$48*INDEX(CA_Gas_Forecast!$AD$15:$AD$57,MATCH(V$4,CA_Gas_Forecast!$C$15:$C$57,0))</f>
        <v>8.594764820957387</v>
      </c>
      <c r="W12" s="195">
        <f ca="1">NYMEX_Futures!AB43/NYMEX_Futures!AB$48*INDEX(CA_Gas_Forecast!$AD$15:$AD$57,MATCH(W$4,CA_Gas_Forecast!$C$15:$C$57,0))</f>
        <v>8.8027810512711504</v>
      </c>
      <c r="X12" s="195">
        <f ca="1">NYMEX_Futures!AC43/NYMEX_Futures!AC$48*INDEX(CA_Gas_Forecast!$AD$15:$AD$57,MATCH(X$4,CA_Gas_Forecast!$C$15:$C$57,0))</f>
        <v>9.0759354918104922</v>
      </c>
      <c r="Y12" s="195">
        <f ca="1">NYMEX_Futures!AD43/NYMEX_Futures!AD$48*INDEX(CA_Gas_Forecast!$AD$15:$AD$57,MATCH(Y$4,CA_Gas_Forecast!$C$15:$C$57,0))</f>
        <v>9.2399724722351007</v>
      </c>
      <c r="Z12" s="195">
        <f ca="1">NYMEX_Futures!AE43/NYMEX_Futures!AE$48*INDEX(CA_Gas_Forecast!$AD$15:$AD$57,MATCH(Z$4,CA_Gas_Forecast!$C$15:$C$57,0))</f>
        <v>9.4975372073896445</v>
      </c>
      <c r="AA12" s="195">
        <f ca="1">NYMEX_Futures!AF43/NYMEX_Futures!AF$48*INDEX(CA_Gas_Forecast!$AD$15:$AD$57,MATCH(AA$4,CA_Gas_Forecast!$C$15:$C$57,0))</f>
        <v>9.7942572777612433</v>
      </c>
      <c r="AB12" s="195">
        <f ca="1">NYMEX_Futures!AG43/NYMEX_Futures!AG$48*INDEX(CA_Gas_Forecast!$AD$15:$AD$57,MATCH(AB$4,CA_Gas_Forecast!$C$15:$C$57,0))</f>
        <v>10.132606777558111</v>
      </c>
      <c r="AC12" s="195">
        <f ca="1">NYMEX_Futures!AH43/NYMEX_Futures!AH$48*INDEX(CA_Gas_Forecast!$AD$15:$AD$57,MATCH(AC$4,CA_Gas_Forecast!$C$15:$C$57,0))</f>
        <v>10.468814141440058</v>
      </c>
      <c r="AD12" s="195">
        <f ca="1">NYMEX_Futures!AI43/NYMEX_Futures!AI$48*INDEX(CA_Gas_Forecast!$AD$15:$AD$57,MATCH(AD$4,CA_Gas_Forecast!$C$15:$C$57,0))</f>
        <v>10.775556979709167</v>
      </c>
      <c r="AE12" s="195">
        <f ca="1">NYMEX_Futures!AJ43/NYMEX_Futures!AJ$48*INDEX(CA_Gas_Forecast!$AD$15:$AD$57,MATCH(AE$4,CA_Gas_Forecast!$C$15:$C$57,0))</f>
        <v>11.123062706370908</v>
      </c>
      <c r="AF12" s="195">
        <f ca="1">NYMEX_Futures!AK43/NYMEX_Futures!AK$48*INDEX(CA_Gas_Forecast!$AD$15:$AD$57,MATCH(AF$4,CA_Gas_Forecast!$C$15:$C$57,0))</f>
        <v>11.591371231946688</v>
      </c>
      <c r="AG12" s="195">
        <f ca="1">NYMEX_Futures!AL43/NYMEX_Futures!AL$48*INDEX(CA_Gas_Forecast!$AD$15:$AD$57,MATCH(AG$4,CA_Gas_Forecast!$C$15:$C$57,0))</f>
        <v>12.014520387047373</v>
      </c>
      <c r="AH12" s="195">
        <f ca="1">NYMEX_Futures!AM43/NYMEX_Futures!AM$48*INDEX(CA_Gas_Forecast!$AD$15:$AD$57,MATCH(AH$4,CA_Gas_Forecast!$C$15:$C$57,0))</f>
        <v>12.420835146236469</v>
      </c>
    </row>
    <row r="13" spans="2:34" x14ac:dyDescent="0.2">
      <c r="B13" s="194" t="s">
        <v>24</v>
      </c>
      <c r="C13" s="195">
        <f ca="1">NYMEX_Futures!H44/NYMEX_Futures!H$48*INDEX(CA_Gas_Forecast!$AD$15:$AD$57,MATCH(C$4,CA_Gas_Forecast!$C$15:$C$57,0))</f>
        <v>4.7222218645051619</v>
      </c>
      <c r="D13" s="195">
        <f ca="1">NYMEX_Futures!I44/NYMEX_Futures!I$48*INDEX(CA_Gas_Forecast!$AD$15:$AD$57,MATCH(D$4,CA_Gas_Forecast!$C$15:$C$57,0))</f>
        <v>4.3040409227126855</v>
      </c>
      <c r="E13" s="195">
        <f ca="1">NYMEX_Futures!J44/NYMEX_Futures!J$48*INDEX(CA_Gas_Forecast!$AD$15:$AD$57,MATCH(E$4,CA_Gas_Forecast!$C$15:$C$57,0))</f>
        <v>4.3308784831507303</v>
      </c>
      <c r="F13" s="195">
        <f ca="1">NYMEX_Futures!K44/NYMEX_Futures!K$48*INDEX(CA_Gas_Forecast!$AD$15:$AD$57,MATCH(F$4,CA_Gas_Forecast!$C$15:$C$57,0))</f>
        <v>4.3486690734800364</v>
      </c>
      <c r="G13" s="195">
        <f ca="1">NYMEX_Futures!L44/NYMEX_Futures!L$48*INDEX(CA_Gas_Forecast!$AD$15:$AD$57,MATCH(G$4,CA_Gas_Forecast!$C$15:$C$57,0))</f>
        <v>4.4883076817542733</v>
      </c>
      <c r="H13" s="195">
        <f ca="1">NYMEX_Futures!M44/NYMEX_Futures!M$48*INDEX(CA_Gas_Forecast!$AD$15:$AD$57,MATCH(H$4,CA_Gas_Forecast!$C$15:$C$57,0))</f>
        <v>4.5345295025534007</v>
      </c>
      <c r="I13" s="195">
        <f ca="1">NYMEX_Futures!N44/NYMEX_Futures!N$48*INDEX(CA_Gas_Forecast!$AD$15:$AD$57,MATCH(I$4,CA_Gas_Forecast!$C$15:$C$57,0))</f>
        <v>4.5959732917645297</v>
      </c>
      <c r="J13" s="195">
        <f ca="1">NYMEX_Futures!O44/NYMEX_Futures!O$48*INDEX(CA_Gas_Forecast!$AD$15:$AD$57,MATCH(J$4,CA_Gas_Forecast!$C$15:$C$57,0))</f>
        <v>5.1181616348675467</v>
      </c>
      <c r="K13" s="195">
        <f ca="1">NYMEX_Futures!P44/NYMEX_Futures!P$48*INDEX(CA_Gas_Forecast!$AD$15:$AD$57,MATCH(K$4,CA_Gas_Forecast!$C$15:$C$57,0))</f>
        <v>5.6318772366199523</v>
      </c>
      <c r="L13" s="195">
        <f ca="1">NYMEX_Futures!Q44/NYMEX_Futures!Q$48*INDEX(CA_Gas_Forecast!$AD$15:$AD$57,MATCH(L$4,CA_Gas_Forecast!$C$15:$C$57,0))</f>
        <v>6.1900398303916875</v>
      </c>
      <c r="M13" s="195">
        <f ca="1">NYMEX_Futures!R44/NYMEX_Futures!R$48*INDEX(CA_Gas_Forecast!$AD$15:$AD$57,MATCH(M$4,CA_Gas_Forecast!$C$15:$C$57,0))</f>
        <v>6.71379439300273</v>
      </c>
      <c r="N13" s="195">
        <f ca="1">NYMEX_Futures!S44/NYMEX_Futures!S$48*INDEX(CA_Gas_Forecast!$AD$15:$AD$57,MATCH(N$4,CA_Gas_Forecast!$C$15:$C$57,0))</f>
        <v>6.8953891373878831</v>
      </c>
      <c r="O13" s="195">
        <f ca="1">NYMEX_Futures!T44/NYMEX_Futures!T$48*INDEX(CA_Gas_Forecast!$AD$15:$AD$57,MATCH(O$4,CA_Gas_Forecast!$C$15:$C$57,0))</f>
        <v>7.0135051943447291</v>
      </c>
      <c r="P13" s="195">
        <f ca="1">NYMEX_Futures!U44/NYMEX_Futures!U$48*INDEX(CA_Gas_Forecast!$AD$15:$AD$57,MATCH(P$4,CA_Gas_Forecast!$C$15:$C$57,0))</f>
        <v>7.3334108625648229</v>
      </c>
      <c r="Q13" s="195">
        <f ca="1">NYMEX_Futures!V44/NYMEX_Futures!V$48*INDEX(CA_Gas_Forecast!$AD$15:$AD$57,MATCH(Q$4,CA_Gas_Forecast!$C$15:$C$57,0))</f>
        <v>7.5613553709698982</v>
      </c>
      <c r="R13" s="195">
        <f ca="1">NYMEX_Futures!W44/NYMEX_Futures!W$48*INDEX(CA_Gas_Forecast!$AD$15:$AD$57,MATCH(R$4,CA_Gas_Forecast!$C$15:$C$57,0))</f>
        <v>7.7732658243715962</v>
      </c>
      <c r="S13" s="195">
        <f ca="1">NYMEX_Futures!X44/NYMEX_Futures!X$48*INDEX(CA_Gas_Forecast!$AD$15:$AD$57,MATCH(S$4,CA_Gas_Forecast!$C$15:$C$57,0))</f>
        <v>7.9889946260907658</v>
      </c>
      <c r="T13" s="195">
        <f ca="1">NYMEX_Futures!Y44/NYMEX_Futures!Y$48*INDEX(CA_Gas_Forecast!$AD$15:$AD$57,MATCH(T$4,CA_Gas_Forecast!$C$15:$C$57,0))</f>
        <v>8.2626485872860975</v>
      </c>
      <c r="U13" s="195">
        <f ca="1">NYMEX_Futures!Z44/NYMEX_Futures!Z$48*INDEX(CA_Gas_Forecast!$AD$15:$AD$57,MATCH(U$4,CA_Gas_Forecast!$C$15:$C$57,0))</f>
        <v>8.4596615357491558</v>
      </c>
      <c r="V13" s="195">
        <f ca="1">NYMEX_Futures!AA44/NYMEX_Futures!AA$48*INDEX(CA_Gas_Forecast!$AD$15:$AD$57,MATCH(V$4,CA_Gas_Forecast!$C$15:$C$57,0))</f>
        <v>8.6462663722344413</v>
      </c>
      <c r="W13" s="195">
        <f ca="1">NYMEX_Futures!AB44/NYMEX_Futures!AB$48*INDEX(CA_Gas_Forecast!$AD$15:$AD$57,MATCH(W$4,CA_Gas_Forecast!$C$15:$C$57,0))</f>
        <v>8.8555290774402042</v>
      </c>
      <c r="X13" s="195">
        <f ca="1">NYMEX_Futures!AC44/NYMEX_Futures!AC$48*INDEX(CA_Gas_Forecast!$AD$15:$AD$57,MATCH(X$4,CA_Gas_Forecast!$C$15:$C$57,0))</f>
        <v>9.1303203140663545</v>
      </c>
      <c r="Y13" s="195">
        <f ca="1">NYMEX_Futures!AD44/NYMEX_Futures!AD$48*INDEX(CA_Gas_Forecast!$AD$15:$AD$57,MATCH(Y$4,CA_Gas_Forecast!$C$15:$C$57,0))</f>
        <v>9.295340236914015</v>
      </c>
      <c r="Z13" s="195">
        <f ca="1">NYMEX_Futures!AE44/NYMEX_Futures!AE$48*INDEX(CA_Gas_Forecast!$AD$15:$AD$57,MATCH(Z$4,CA_Gas_Forecast!$C$15:$C$57,0))</f>
        <v>9.5544483515200103</v>
      </c>
      <c r="AA13" s="195">
        <f ca="1">NYMEX_Futures!AF44/NYMEX_Futures!AF$48*INDEX(CA_Gas_Forecast!$AD$15:$AD$57,MATCH(AA$4,CA_Gas_Forecast!$C$15:$C$57,0))</f>
        <v>9.852946427949659</v>
      </c>
      <c r="AB13" s="195">
        <f ca="1">NYMEX_Futures!AG44/NYMEX_Futures!AG$48*INDEX(CA_Gas_Forecast!$AD$15:$AD$57,MATCH(AB$4,CA_Gas_Forecast!$C$15:$C$57,0))</f>
        <v>10.193323385678926</v>
      </c>
      <c r="AC13" s="195">
        <f ca="1">NYMEX_Futures!AH44/NYMEX_Futures!AH$48*INDEX(CA_Gas_Forecast!$AD$15:$AD$57,MATCH(AC$4,CA_Gas_Forecast!$C$15:$C$57,0))</f>
        <v>10.531545371386065</v>
      </c>
      <c r="AD13" s="195">
        <f ca="1">NYMEX_Futures!AI44/NYMEX_Futures!AI$48*INDEX(CA_Gas_Forecast!$AD$15:$AD$57,MATCH(AD$4,CA_Gas_Forecast!$C$15:$C$57,0))</f>
        <v>10.840126274144787</v>
      </c>
      <c r="AE13" s="195">
        <f ca="1">NYMEX_Futures!AJ44/NYMEX_Futures!AJ$48*INDEX(CA_Gas_Forecast!$AD$15:$AD$57,MATCH(AE$4,CA_Gas_Forecast!$C$15:$C$57,0))</f>
        <v>11.189714324683163</v>
      </c>
      <c r="AF13" s="195">
        <f ca="1">NYMEX_Futures!AK44/NYMEX_Futures!AK$48*INDEX(CA_Gas_Forecast!$AD$15:$AD$57,MATCH(AF$4,CA_Gas_Forecast!$C$15:$C$57,0))</f>
        <v>11.660829048688552</v>
      </c>
      <c r="AG13" s="195">
        <f ca="1">NYMEX_Futures!AL44/NYMEX_Futures!AL$48*INDEX(CA_Gas_Forecast!$AD$15:$AD$57,MATCH(AG$4,CA_Gas_Forecast!$C$15:$C$57,0))</f>
        <v>12.086513798231113</v>
      </c>
      <c r="AH13" s="195">
        <f ca="1">NYMEX_Futures!AM44/NYMEX_Futures!AM$48*INDEX(CA_Gas_Forecast!$AD$15:$AD$57,MATCH(AH$4,CA_Gas_Forecast!$C$15:$C$57,0))</f>
        <v>12.495263276791933</v>
      </c>
    </row>
    <row r="14" spans="2:34" x14ac:dyDescent="0.2">
      <c r="B14" s="194" t="s">
        <v>25</v>
      </c>
      <c r="C14" s="195">
        <f ca="1">NYMEX_Futures!H45/NYMEX_Futures!H$48*INDEX(CA_Gas_Forecast!$AD$15:$AD$57,MATCH(C$4,CA_Gas_Forecast!$C$15:$C$57,0))</f>
        <v>4.7623933744888367</v>
      </c>
      <c r="D14" s="195">
        <f ca="1">NYMEX_Futures!I45/NYMEX_Futures!I$48*INDEX(CA_Gas_Forecast!$AD$15:$AD$57,MATCH(D$4,CA_Gas_Forecast!$C$15:$C$57,0))</f>
        <v>4.3269459422797443</v>
      </c>
      <c r="E14" s="195">
        <f ca="1">NYMEX_Futures!J45/NYMEX_Futures!J$48*INDEX(CA_Gas_Forecast!$AD$15:$AD$57,MATCH(E$4,CA_Gas_Forecast!$C$15:$C$57,0))</f>
        <v>4.363048210567924</v>
      </c>
      <c r="F14" s="195">
        <f ca="1">NYMEX_Futures!K45/NYMEX_Futures!K$48*INDEX(CA_Gas_Forecast!$AD$15:$AD$57,MATCH(F$4,CA_Gas_Forecast!$C$15:$C$57,0))</f>
        <v>4.3785632207323255</v>
      </c>
      <c r="G14" s="195">
        <f ca="1">NYMEX_Futures!L45/NYMEX_Futures!L$48*INDEX(CA_Gas_Forecast!$AD$15:$AD$57,MATCH(G$4,CA_Gas_Forecast!$C$15:$C$57,0))</f>
        <v>4.5254189136345664</v>
      </c>
      <c r="H14" s="195">
        <f ca="1">NYMEX_Futures!M45/NYMEX_Futures!M$48*INDEX(CA_Gas_Forecast!$AD$15:$AD$57,MATCH(H$4,CA_Gas_Forecast!$C$15:$C$57,0))</f>
        <v>4.5655231587918914</v>
      </c>
      <c r="I14" s="195">
        <f ca="1">NYMEX_Futures!N45/NYMEX_Futures!N$48*INDEX(CA_Gas_Forecast!$AD$15:$AD$57,MATCH(I$4,CA_Gas_Forecast!$C$15:$C$57,0))</f>
        <v>4.6276189860458663</v>
      </c>
      <c r="J14" s="195">
        <f ca="1">NYMEX_Futures!O45/NYMEX_Futures!O$48*INDEX(CA_Gas_Forecast!$AD$15:$AD$57,MATCH(J$4,CA_Gas_Forecast!$C$15:$C$57,0))</f>
        <v>5.1567417198342547</v>
      </c>
      <c r="K14" s="195">
        <f ca="1">NYMEX_Futures!P45/NYMEX_Futures!P$48*INDEX(CA_Gas_Forecast!$AD$15:$AD$57,MATCH(K$4,CA_Gas_Forecast!$C$15:$C$57,0))</f>
        <v>5.6734436616217421</v>
      </c>
      <c r="L14" s="195">
        <f ca="1">NYMEX_Futures!Q45/NYMEX_Futures!Q$48*INDEX(CA_Gas_Forecast!$AD$15:$AD$57,MATCH(L$4,CA_Gas_Forecast!$C$15:$C$57,0))</f>
        <v>6.2597532064297177</v>
      </c>
      <c r="M14" s="195">
        <f ca="1">NYMEX_Futures!R45/NYMEX_Futures!R$48*INDEX(CA_Gas_Forecast!$AD$15:$AD$57,MATCH(M$4,CA_Gas_Forecast!$C$15:$C$57,0))</f>
        <v>6.7894063900150021</v>
      </c>
      <c r="N14" s="195">
        <f ca="1">NYMEX_Futures!S45/NYMEX_Futures!S$48*INDEX(CA_Gas_Forecast!$AD$15:$AD$57,MATCH(N$4,CA_Gas_Forecast!$C$15:$C$57,0))</f>
        <v>6.9730462880742383</v>
      </c>
      <c r="O14" s="195">
        <f ca="1">NYMEX_Futures!T45/NYMEX_Futures!T$48*INDEX(CA_Gas_Forecast!$AD$15:$AD$57,MATCH(O$4,CA_Gas_Forecast!$C$15:$C$57,0))</f>
        <v>7.0924925899600977</v>
      </c>
      <c r="P14" s="195">
        <f ca="1">NYMEX_Futures!U45/NYMEX_Futures!U$48*INDEX(CA_Gas_Forecast!$AD$15:$AD$57,MATCH(P$4,CA_Gas_Forecast!$C$15:$C$57,0))</f>
        <v>7.4160010951176574</v>
      </c>
      <c r="Q14" s="195">
        <f ca="1">NYMEX_Futures!V45/NYMEX_Futures!V$48*INDEX(CA_Gas_Forecast!$AD$15:$AD$57,MATCH(Q$4,CA_Gas_Forecast!$C$15:$C$57,0))</f>
        <v>7.6465127568312186</v>
      </c>
      <c r="R14" s="195">
        <f ca="1">NYMEX_Futures!W45/NYMEX_Futures!W$48*INDEX(CA_Gas_Forecast!$AD$15:$AD$57,MATCH(R$4,CA_Gas_Forecast!$C$15:$C$57,0))</f>
        <v>7.8608097850416678</v>
      </c>
      <c r="S14" s="195">
        <f ca="1">NYMEX_Futures!X45/NYMEX_Futures!X$48*INDEX(CA_Gas_Forecast!$AD$15:$AD$57,MATCH(S$4,CA_Gas_Forecast!$C$15:$C$57,0))</f>
        <v>8.0789681645161604</v>
      </c>
      <c r="T14" s="195">
        <f ca="1">NYMEX_Futures!Y45/NYMEX_Futures!Y$48*INDEX(CA_Gas_Forecast!$AD$15:$AD$57,MATCH(T$4,CA_Gas_Forecast!$C$15:$C$57,0))</f>
        <v>8.3557040673506133</v>
      </c>
      <c r="U14" s="195">
        <f ca="1">NYMEX_Futures!Z45/NYMEX_Futures!Z$48*INDEX(CA_Gas_Forecast!$AD$15:$AD$57,MATCH(U$4,CA_Gas_Forecast!$C$15:$C$57,0))</f>
        <v>8.5549358121602062</v>
      </c>
      <c r="V14" s="195">
        <f ca="1">NYMEX_Futures!AA45/NYMEX_Futures!AA$48*INDEX(CA_Gas_Forecast!$AD$15:$AD$57,MATCH(V$4,CA_Gas_Forecast!$C$15:$C$57,0))</f>
        <v>8.7436422269055445</v>
      </c>
      <c r="W14" s="195">
        <f ca="1">NYMEX_Futures!AB45/NYMEX_Futures!AB$48*INDEX(CA_Gas_Forecast!$AD$15:$AD$57,MATCH(W$4,CA_Gas_Forecast!$C$15:$C$57,0))</f>
        <v>8.9552616874890543</v>
      </c>
      <c r="X14" s="195">
        <f ca="1">NYMEX_Futures!AC45/NYMEX_Futures!AC$48*INDEX(CA_Gas_Forecast!$AD$15:$AD$57,MATCH(X$4,CA_Gas_Forecast!$C$15:$C$57,0))</f>
        <v>9.2331476739610476</v>
      </c>
      <c r="Y14" s="195">
        <f ca="1">NYMEX_Futures!AD45/NYMEX_Futures!AD$48*INDEX(CA_Gas_Forecast!$AD$15:$AD$57,MATCH(Y$4,CA_Gas_Forecast!$C$15:$C$57,0))</f>
        <v>9.4000260817701093</v>
      </c>
      <c r="Z14" s="195">
        <f ca="1">NYMEX_Futures!AE45/NYMEX_Futures!AE$48*INDEX(CA_Gas_Forecast!$AD$15:$AD$57,MATCH(Z$4,CA_Gas_Forecast!$C$15:$C$57,0))</f>
        <v>9.6620523199945243</v>
      </c>
      <c r="AA14" s="195">
        <f ca="1">NYMEX_Futures!AF45/NYMEX_Futures!AF$48*INDEX(CA_Gas_Forecast!$AD$15:$AD$57,MATCH(AA$4,CA_Gas_Forecast!$C$15:$C$57,0))</f>
        <v>9.9639121370944981</v>
      </c>
      <c r="AB14" s="195">
        <f ca="1">NYMEX_Futures!AG45/NYMEX_Futures!AG$48*INDEX(CA_Gas_Forecast!$AD$15:$AD$57,MATCH(AB$4,CA_Gas_Forecast!$C$15:$C$57,0))</f>
        <v>10.308122483218515</v>
      </c>
      <c r="AC14" s="195">
        <f ca="1">NYMEX_Futures!AH45/NYMEX_Futures!AH$48*INDEX(CA_Gas_Forecast!$AD$15:$AD$57,MATCH(AC$4,CA_Gas_Forecast!$C$15:$C$57,0))</f>
        <v>10.650153587626017</v>
      </c>
      <c r="AD14" s="195">
        <f ca="1">NYMEX_Futures!AI45/NYMEX_Futures!AI$48*INDEX(CA_Gas_Forecast!$AD$15:$AD$57,MATCH(AD$4,CA_Gas_Forecast!$C$15:$C$57,0))</f>
        <v>10.962209785714272</v>
      </c>
      <c r="AE14" s="195">
        <f ca="1">NYMEX_Futures!AJ45/NYMEX_Futures!AJ$48*INDEX(CA_Gas_Forecast!$AD$15:$AD$57,MATCH(AE$4,CA_Gas_Forecast!$C$15:$C$57,0))</f>
        <v>11.315734961682102</v>
      </c>
      <c r="AF14" s="195">
        <f ca="1">NYMEX_Futures!AK45/NYMEX_Futures!AK$48*INDEX(CA_Gas_Forecast!$AD$15:$AD$57,MATCH(AF$4,CA_Gas_Forecast!$C$15:$C$57,0))</f>
        <v>11.792155467041335</v>
      </c>
      <c r="AG14" s="195">
        <f ca="1">NYMEX_Futures!AL45/NYMEX_Futures!AL$48*INDEX(CA_Gas_Forecast!$AD$15:$AD$57,MATCH(AG$4,CA_Gas_Forecast!$C$15:$C$57,0))</f>
        <v>12.222634357143836</v>
      </c>
      <c r="AH14" s="195">
        <f ca="1">NYMEX_Futures!AM45/NYMEX_Futures!AM$48*INDEX(CA_Gas_Forecast!$AD$15:$AD$57,MATCH(AH$4,CA_Gas_Forecast!$C$15:$C$57,0))</f>
        <v>12.635987248103451</v>
      </c>
    </row>
    <row r="15" spans="2:34" x14ac:dyDescent="0.2">
      <c r="B15" s="194" t="s">
        <v>26</v>
      </c>
      <c r="C15" s="195">
        <f ca="1">NYMEX_Futures!H46/NYMEX_Futures!H$48*INDEX(CA_Gas_Forecast!$AD$15:$AD$57,MATCH(C$4,CA_Gas_Forecast!$C$15:$C$57,0))</f>
        <v>4.87860671246181</v>
      </c>
      <c r="D15" s="195">
        <f ca="1">NYMEX_Futures!I46/NYMEX_Futures!I$48*INDEX(CA_Gas_Forecast!$AD$15:$AD$57,MATCH(D$4,CA_Gas_Forecast!$C$15:$C$57,0))</f>
        <v>4.4007676938680094</v>
      </c>
      <c r="E15" s="195">
        <f ca="1">NYMEX_Futures!J46/NYMEX_Futures!J$48*INDEX(CA_Gas_Forecast!$AD$15:$AD$57,MATCH(E$4,CA_Gas_Forecast!$C$15:$C$57,0))</f>
        <v>4.4448225776236212</v>
      </c>
      <c r="F15" s="195">
        <f ca="1">NYMEX_Futures!K46/NYMEX_Futures!K$48*INDEX(CA_Gas_Forecast!$AD$15:$AD$57,MATCH(F$4,CA_Gas_Forecast!$C$15:$C$57,0))</f>
        <v>4.4673163107611433</v>
      </c>
      <c r="G15" s="195">
        <f ca="1">NYMEX_Futures!L46/NYMEX_Futures!L$48*INDEX(CA_Gas_Forecast!$AD$15:$AD$57,MATCH(G$4,CA_Gas_Forecast!$C$15:$C$57,0))</f>
        <v>4.6234601804653197</v>
      </c>
      <c r="H15" s="195">
        <f ca="1">NYMEX_Futures!M46/NYMEX_Futures!M$48*INDEX(CA_Gas_Forecast!$AD$15:$AD$57,MATCH(H$4,CA_Gas_Forecast!$C$15:$C$57,0))</f>
        <v>4.658128901644913</v>
      </c>
      <c r="I15" s="195">
        <f ca="1">NYMEX_Futures!N46/NYMEX_Futures!N$48*INDEX(CA_Gas_Forecast!$AD$15:$AD$57,MATCH(I$4,CA_Gas_Forecast!$C$15:$C$57,0))</f>
        <v>4.7170999147034323</v>
      </c>
      <c r="J15" s="195">
        <f ca="1">NYMEX_Futures!O46/NYMEX_Futures!O$48*INDEX(CA_Gas_Forecast!$AD$15:$AD$57,MATCH(J$4,CA_Gas_Forecast!$C$15:$C$57,0))</f>
        <v>5.2535808443978649</v>
      </c>
      <c r="K15" s="195">
        <f ca="1">NYMEX_Futures!P46/NYMEX_Futures!P$48*INDEX(CA_Gas_Forecast!$AD$15:$AD$57,MATCH(K$4,CA_Gas_Forecast!$C$15:$C$57,0))</f>
        <v>5.7781479098298485</v>
      </c>
      <c r="L15" s="195">
        <f ca="1">NYMEX_Futures!Q46/NYMEX_Futures!Q$48*INDEX(CA_Gas_Forecast!$AD$15:$AD$57,MATCH(L$4,CA_Gas_Forecast!$C$15:$C$57,0))</f>
        <v>6.3768471558805233</v>
      </c>
      <c r="M15" s="195">
        <f ca="1">NYMEX_Futures!R46/NYMEX_Futures!R$48*INDEX(CA_Gas_Forecast!$AD$15:$AD$57,MATCH(M$4,CA_Gas_Forecast!$C$15:$C$57,0))</f>
        <v>6.9164079478107325</v>
      </c>
      <c r="N15" s="195">
        <f ca="1">NYMEX_Futures!S46/NYMEX_Futures!S$48*INDEX(CA_Gas_Forecast!$AD$15:$AD$57,MATCH(N$4,CA_Gas_Forecast!$C$15:$C$57,0))</f>
        <v>7.1034829846416407</v>
      </c>
      <c r="O15" s="195">
        <f ca="1">NYMEX_Futures!T46/NYMEX_Futures!T$48*INDEX(CA_Gas_Forecast!$AD$15:$AD$57,MATCH(O$4,CA_Gas_Forecast!$C$15:$C$57,0))</f>
        <v>7.2251636300828874</v>
      </c>
      <c r="P15" s="195">
        <f ca="1">NYMEX_Futures!U46/NYMEX_Futures!U$48*INDEX(CA_Gas_Forecast!$AD$15:$AD$57,MATCH(P$4,CA_Gas_Forecast!$C$15:$C$57,0))</f>
        <v>7.554723633965815</v>
      </c>
      <c r="Q15" s="195">
        <f ca="1">NYMEX_Futures!V46/NYMEX_Futures!V$48*INDEX(CA_Gas_Forecast!$AD$15:$AD$57,MATCH(Q$4,CA_Gas_Forecast!$C$15:$C$57,0))</f>
        <v>7.7895472102188794</v>
      </c>
      <c r="R15" s="195">
        <f ca="1">NYMEX_Futures!W46/NYMEX_Futures!W$48*INDEX(CA_Gas_Forecast!$AD$15:$AD$57,MATCH(R$4,CA_Gas_Forecast!$C$15:$C$57,0))</f>
        <v>8.0078528446093546</v>
      </c>
      <c r="S15" s="195">
        <f ca="1">NYMEX_Futures!X46/NYMEX_Futures!X$48*INDEX(CA_Gas_Forecast!$AD$15:$AD$57,MATCH(S$4,CA_Gas_Forecast!$C$15:$C$57,0))</f>
        <v>8.2300920600874488</v>
      </c>
      <c r="T15" s="195">
        <f ca="1">NYMEX_Futures!Y46/NYMEX_Futures!Y$48*INDEX(CA_Gas_Forecast!$AD$15:$AD$57,MATCH(T$4,CA_Gas_Forecast!$C$15:$C$57,0))</f>
        <v>8.5120045407755534</v>
      </c>
      <c r="U15" s="195">
        <f ca="1">NYMEX_Futures!Z46/NYMEX_Futures!Z$48*INDEX(CA_Gas_Forecast!$AD$15:$AD$57,MATCH(U$4,CA_Gas_Forecast!$C$15:$C$57,0))</f>
        <v>8.714963082966193</v>
      </c>
      <c r="V15" s="195">
        <f ca="1">NYMEX_Futures!AA46/NYMEX_Futures!AA$48*INDEX(CA_Gas_Forecast!$AD$15:$AD$57,MATCH(V$4,CA_Gas_Forecast!$C$15:$C$57,0))</f>
        <v>8.9071994099397855</v>
      </c>
      <c r="W15" s="195">
        <f ca="1">NYMEX_Futures!AB46/NYMEX_Futures!AB$48*INDEX(CA_Gas_Forecast!$AD$15:$AD$57,MATCH(W$4,CA_Gas_Forecast!$C$15:$C$57,0))</f>
        <v>9.1227773905484817</v>
      </c>
      <c r="X15" s="195">
        <f ca="1">NYMEX_Futures!AC46/NYMEX_Futures!AC$48*INDEX(CA_Gas_Forecast!$AD$15:$AD$57,MATCH(X$4,CA_Gas_Forecast!$C$15:$C$57,0))</f>
        <v>9.4058614681560204</v>
      </c>
      <c r="Y15" s="195">
        <f ca="1">NYMEX_Futures!AD46/NYMEX_Futures!AD$48*INDEX(CA_Gas_Forecast!$AD$15:$AD$57,MATCH(Y$4,CA_Gas_Forecast!$C$15:$C$57,0))</f>
        <v>9.5758614769618031</v>
      </c>
      <c r="Z15" s="195">
        <f ca="1">NYMEX_Futures!AE46/NYMEX_Futures!AE$48*INDEX(CA_Gas_Forecast!$AD$15:$AD$57,MATCH(Z$4,CA_Gas_Forecast!$C$15:$C$57,0))</f>
        <v>9.8427891363895199</v>
      </c>
      <c r="AA15" s="195">
        <f ca="1">NYMEX_Futures!AF46/NYMEX_Futures!AF$48*INDEX(CA_Gas_Forecast!$AD$15:$AD$57,MATCH(AA$4,CA_Gas_Forecast!$C$15:$C$57,0))</f>
        <v>10.1502954952938</v>
      </c>
      <c r="AB15" s="195">
        <f ca="1">NYMEX_Futures!AG46/NYMEX_Futures!AG$48*INDEX(CA_Gas_Forecast!$AD$15:$AD$57,MATCH(AB$4,CA_Gas_Forecast!$C$15:$C$57,0))</f>
        <v>10.500944585492917</v>
      </c>
      <c r="AC15" s="195">
        <f ca="1">NYMEX_Futures!AH46/NYMEX_Futures!AH$48*INDEX(CA_Gas_Forecast!$AD$15:$AD$57,MATCH(AC$4,CA_Gas_Forecast!$C$15:$C$57,0))</f>
        <v>10.849373669426026</v>
      </c>
      <c r="AD15" s="195">
        <f ca="1">NYMEX_Futures!AI46/NYMEX_Futures!AI$48*INDEX(CA_Gas_Forecast!$AD$15:$AD$57,MATCH(AD$4,CA_Gas_Forecast!$C$15:$C$57,0))</f>
        <v>11.167267141202199</v>
      </c>
      <c r="AE15" s="195">
        <f ca="1">NYMEX_Futures!AJ46/NYMEX_Futures!AJ$48*INDEX(CA_Gas_Forecast!$AD$15:$AD$57,MATCH(AE$4,CA_Gas_Forecast!$C$15:$C$57,0))</f>
        <v>11.527405302973023</v>
      </c>
      <c r="AF15" s="195">
        <f ca="1">NYMEX_Futures!AK46/NYMEX_Futures!AK$48*INDEX(CA_Gas_Forecast!$AD$15:$AD$57,MATCH(AF$4,CA_Gas_Forecast!$C$15:$C$57,0))</f>
        <v>12.012737654651463</v>
      </c>
      <c r="AG15" s="195">
        <f ca="1">NYMEX_Futures!AL46/NYMEX_Futures!AL$48*INDEX(CA_Gas_Forecast!$AD$15:$AD$57,MATCH(AG$4,CA_Gas_Forecast!$C$15:$C$57,0))</f>
        <v>12.451269014513556</v>
      </c>
      <c r="AH15" s="195">
        <f ca="1">NYMEX_Futures!AM46/NYMEX_Futures!AM$48*INDEX(CA_Gas_Forecast!$AD$15:$AD$57,MATCH(AH$4,CA_Gas_Forecast!$C$15:$C$57,0))</f>
        <v>12.872354019012354</v>
      </c>
    </row>
    <row r="16" spans="2:34" x14ac:dyDescent="0.2">
      <c r="B16" s="194" t="s">
        <v>27</v>
      </c>
      <c r="C16" s="195">
        <f ca="1">NYMEX_Futures!H47/NYMEX_Futures!H$48*INDEX(CA_Gas_Forecast!$AD$15:$AD$57,MATCH(C$4,CA_Gas_Forecast!$C$15:$C$57,0))</f>
        <v>5.1335943576511145</v>
      </c>
      <c r="D16" s="195">
        <f ca="1">NYMEX_Futures!I47/NYMEX_Futures!I$48*INDEX(CA_Gas_Forecast!$AD$15:$AD$57,MATCH(D$4,CA_Gas_Forecast!$C$15:$C$57,0))</f>
        <v>4.6191539132155874</v>
      </c>
      <c r="E16" s="195">
        <f ca="1">NYMEX_Futures!J47/NYMEX_Futures!J$48*INDEX(CA_Gas_Forecast!$AD$15:$AD$57,MATCH(E$4,CA_Gas_Forecast!$C$15:$C$57,0))</f>
        <v>4.6980916786083888</v>
      </c>
      <c r="F16" s="195">
        <f ca="1">NYMEX_Futures!K47/NYMEX_Futures!K$48*INDEX(CA_Gas_Forecast!$AD$15:$AD$57,MATCH(F$4,CA_Gas_Forecast!$C$15:$C$57,0))</f>
        <v>4.7301679578447429</v>
      </c>
      <c r="G16" s="195">
        <f ca="1">NYMEX_Futures!L47/NYMEX_Futures!L$48*INDEX(CA_Gas_Forecast!$AD$15:$AD$57,MATCH(G$4,CA_Gas_Forecast!$C$15:$C$57,0))</f>
        <v>4.8868500415122016</v>
      </c>
      <c r="H16" s="195">
        <f ca="1">NYMEX_Futures!M47/NYMEX_Futures!M$48*INDEX(CA_Gas_Forecast!$AD$15:$AD$57,MATCH(H$4,CA_Gas_Forecast!$C$15:$C$57,0))</f>
        <v>4.8959470532666476</v>
      </c>
      <c r="I16" s="195">
        <f ca="1">NYMEX_Futures!N47/NYMEX_Futures!N$48*INDEX(CA_Gas_Forecast!$AD$15:$AD$57,MATCH(I$4,CA_Gas_Forecast!$C$15:$C$57,0))</f>
        <v>4.9448034160840653</v>
      </c>
      <c r="J16" s="195">
        <f ca="1">NYMEX_Futures!O47/NYMEX_Futures!O$48*INDEX(CA_Gas_Forecast!$AD$15:$AD$57,MATCH(J$4,CA_Gas_Forecast!$C$15:$C$57,0))</f>
        <v>5.4838168353282146</v>
      </c>
      <c r="K16" s="195">
        <f ca="1">NYMEX_Futures!P47/NYMEX_Futures!P$48*INDEX(CA_Gas_Forecast!$AD$15:$AD$57,MATCH(K$4,CA_Gas_Forecast!$C$15:$C$57,0))</f>
        <v>6.0241448162775768</v>
      </c>
      <c r="L16" s="195">
        <f ca="1">NYMEX_Futures!Q47/NYMEX_Futures!Q$48*INDEX(CA_Gas_Forecast!$AD$15:$AD$57,MATCH(L$4,CA_Gas_Forecast!$C$15:$C$57,0))</f>
        <v>6.6305653096269674</v>
      </c>
      <c r="M16" s="195">
        <f ca="1">NYMEX_Futures!R47/NYMEX_Futures!R$48*INDEX(CA_Gas_Forecast!$AD$15:$AD$57,MATCH(M$4,CA_Gas_Forecast!$C$15:$C$57,0))</f>
        <v>7.1915938213591568</v>
      </c>
      <c r="N16" s="195">
        <f ca="1">NYMEX_Futures!S47/NYMEX_Futures!S$48*INDEX(CA_Gas_Forecast!$AD$15:$AD$57,MATCH(N$4,CA_Gas_Forecast!$C$15:$C$57,0))</f>
        <v>7.3861120870767758</v>
      </c>
      <c r="O16" s="195">
        <f ca="1">NYMEX_Futures!T47/NYMEX_Futures!T$48*INDEX(CA_Gas_Forecast!$AD$15:$AD$57,MATCH(O$4,CA_Gas_Forecast!$C$15:$C$57,0))</f>
        <v>7.5126340887483591</v>
      </c>
      <c r="P16" s="195">
        <f ca="1">NYMEX_Futures!U47/NYMEX_Futures!U$48*INDEX(CA_Gas_Forecast!$AD$15:$AD$57,MATCH(P$4,CA_Gas_Forecast!$C$15:$C$57,0))</f>
        <v>7.8553064275657603</v>
      </c>
      <c r="Q16" s="195">
        <f ca="1">NYMEX_Futures!V47/NYMEX_Futures!V$48*INDEX(CA_Gas_Forecast!$AD$15:$AD$57,MATCH(Q$4,CA_Gas_Forecast!$C$15:$C$57,0))</f>
        <v>8.0994730228322442</v>
      </c>
      <c r="R16" s="195">
        <f ca="1">NYMEX_Futures!W47/NYMEX_Futures!W$48*INDEX(CA_Gas_Forecast!$AD$15:$AD$57,MATCH(R$4,CA_Gas_Forecast!$C$15:$C$57,0))</f>
        <v>8.3264644703143702</v>
      </c>
      <c r="S16" s="195">
        <f ca="1">NYMEX_Futures!X47/NYMEX_Futures!X$48*INDEX(CA_Gas_Forecast!$AD$15:$AD$57,MATCH(S$4,CA_Gas_Forecast!$C$15:$C$57,0))</f>
        <v>8.5575460058391606</v>
      </c>
      <c r="T16" s="195">
        <f ca="1">NYMEX_Futures!Y47/NYMEX_Futures!Y$48*INDEX(CA_Gas_Forecast!$AD$15:$AD$57,MATCH(T$4,CA_Gas_Forecast!$C$15:$C$57,0))</f>
        <v>8.8506750505078369</v>
      </c>
      <c r="U16" s="195">
        <f ca="1">NYMEX_Futures!Z47/NYMEX_Futures!Z$48*INDEX(CA_Gas_Forecast!$AD$15:$AD$57,MATCH(U$4,CA_Gas_Forecast!$C$15:$C$57,0))</f>
        <v>9.0617087849295146</v>
      </c>
      <c r="V16" s="195">
        <f ca="1">NYMEX_Futures!AA47/NYMEX_Futures!AA$48*INDEX(CA_Gas_Forecast!$AD$15:$AD$57,MATCH(V$4,CA_Gas_Forecast!$C$15:$C$57,0))</f>
        <v>9.2615936950932749</v>
      </c>
      <c r="W16" s="195">
        <f ca="1">NYMEX_Futures!AB47/NYMEX_Futures!AB$48*INDEX(CA_Gas_Forecast!$AD$15:$AD$57,MATCH(W$4,CA_Gas_Forecast!$C$15:$C$57,0))</f>
        <v>9.4857489625478664</v>
      </c>
      <c r="X16" s="195">
        <f ca="1">NYMEX_Futures!AC47/NYMEX_Futures!AC$48*INDEX(CA_Gas_Forecast!$AD$15:$AD$57,MATCH(X$4,CA_Gas_Forecast!$C$15:$C$57,0))</f>
        <v>9.7800962189285343</v>
      </c>
      <c r="Y16" s="195">
        <f ca="1">NYMEX_Futures!AD47/NYMEX_Futures!AD$48*INDEX(CA_Gas_Forecast!$AD$15:$AD$57,MATCH(Y$4,CA_Gas_Forecast!$C$15:$C$57,0))</f>
        <v>9.9568600856905647</v>
      </c>
      <c r="Z16" s="195">
        <f ca="1">NYMEX_Futures!AE47/NYMEX_Futures!AE$48*INDEX(CA_Gas_Forecast!$AD$15:$AD$57,MATCH(Z$4,CA_Gas_Forecast!$C$15:$C$57,0))</f>
        <v>10.234408102056179</v>
      </c>
      <c r="AA16" s="195">
        <f ca="1">NYMEX_Futures!AF47/NYMEX_Futures!AF$48*INDEX(CA_Gas_Forecast!$AD$15:$AD$57,MATCH(AA$4,CA_Gas_Forecast!$C$15:$C$57,0))</f>
        <v>10.554149338751834</v>
      </c>
      <c r="AB16" s="195">
        <f ca="1">NYMEX_Futures!AG47/NYMEX_Futures!AG$48*INDEX(CA_Gas_Forecast!$AD$15:$AD$57,MATCH(AB$4,CA_Gas_Forecast!$C$15:$C$57,0))</f>
        <v>10.918749843749431</v>
      </c>
      <c r="AC16" s="195">
        <f ca="1">NYMEX_Futures!AH47/NYMEX_Futures!AH$48*INDEX(CA_Gas_Forecast!$AD$15:$AD$57,MATCH(AC$4,CA_Gas_Forecast!$C$15:$C$57,0))</f>
        <v>11.281042014208857</v>
      </c>
      <c r="AD16" s="195">
        <f ca="1">NYMEX_Futures!AI47/NYMEX_Futures!AI$48*INDEX(CA_Gas_Forecast!$AD$15:$AD$57,MATCH(AD$4,CA_Gas_Forecast!$C$15:$C$57,0))</f>
        <v>11.611583639967005</v>
      </c>
      <c r="AE16" s="195">
        <f ca="1">NYMEX_Futures!AJ47/NYMEX_Futures!AJ$48*INDEX(CA_Gas_Forecast!$AD$15:$AD$57,MATCH(AE$4,CA_Gas_Forecast!$C$15:$C$57,0))</f>
        <v>11.986050762000563</v>
      </c>
      <c r="AF16" s="195">
        <f ca="1">NYMEX_Futures!AK47/NYMEX_Futures!AK$48*INDEX(CA_Gas_Forecast!$AD$15:$AD$57,MATCH(AF$4,CA_Gas_Forecast!$C$15:$C$57,0))</f>
        <v>12.490693224963028</v>
      </c>
      <c r="AG16" s="195">
        <f ca="1">NYMEX_Futures!AL47/NYMEX_Futures!AL$48*INDEX(CA_Gas_Forecast!$AD$15:$AD$57,MATCH(AG$4,CA_Gas_Forecast!$C$15:$C$57,0))</f>
        <v>12.946672606435852</v>
      </c>
      <c r="AH16" s="195">
        <f ca="1">NYMEX_Futures!AM47/NYMEX_Futures!AM$48*INDEX(CA_Gas_Forecast!$AD$15:$AD$57,MATCH(AH$4,CA_Gas_Forecast!$C$15:$C$57,0))</f>
        <v>13.384511487466444</v>
      </c>
    </row>
    <row r="18" spans="2:34" x14ac:dyDescent="0.2">
      <c r="B18" s="194" t="s">
        <v>28</v>
      </c>
      <c r="C18" s="306">
        <f ca="1">AVERAGE(C5:C16)</f>
        <v>4.8762095747330747</v>
      </c>
      <c r="D18" s="306">
        <f t="shared" ref="D18:AH18" ca="1" si="1">AVERAGE(D5:D16)</f>
        <v>4.4671985088145512</v>
      </c>
      <c r="E18" s="306">
        <f t="shared" ca="1" si="1"/>
        <v>4.494722942174433</v>
      </c>
      <c r="F18" s="306">
        <f t="shared" ca="1" si="1"/>
        <v>4.5083175019299242</v>
      </c>
      <c r="G18" s="306">
        <f t="shared" ca="1" si="1"/>
        <v>4.5970482012544478</v>
      </c>
      <c r="H18" s="306">
        <f t="shared" ca="1" si="1"/>
        <v>4.6637885584035548</v>
      </c>
      <c r="I18" s="306">
        <f t="shared" ca="1" si="1"/>
        <v>4.6967120852267792</v>
      </c>
      <c r="J18" s="306">
        <f t="shared" ca="1" si="1"/>
        <v>5.2271931552346471</v>
      </c>
      <c r="K18" s="306">
        <f t="shared" ca="1" si="1"/>
        <v>5.7582358499487505</v>
      </c>
      <c r="L18" s="306">
        <f t="shared" ca="1" si="1"/>
        <v>6.2898514018632206</v>
      </c>
      <c r="M18" s="306">
        <f t="shared" ca="1" si="1"/>
        <v>6.8220512681220553</v>
      </c>
      <c r="N18" s="306">
        <f t="shared" ca="1" si="1"/>
        <v>7.0065741450079182</v>
      </c>
      <c r="O18" s="306">
        <f t="shared" ca="1" si="1"/>
        <v>7.1265947695578511</v>
      </c>
      <c r="P18" s="306">
        <f t="shared" ca="1" si="1"/>
        <v>7.4516587708973745</v>
      </c>
      <c r="Q18" s="306">
        <f t="shared" ca="1" si="1"/>
        <v>7.6832787806264493</v>
      </c>
      <c r="R18" s="306">
        <f t="shared" ca="1" si="1"/>
        <v>7.8986061935219167</v>
      </c>
      <c r="S18" s="306">
        <f t="shared" ca="1" si="1"/>
        <v>8.117813523861459</v>
      </c>
      <c r="T18" s="306">
        <f t="shared" ca="1" si="1"/>
        <v>8.3958800304772918</v>
      </c>
      <c r="U18" s="306">
        <f t="shared" ca="1" si="1"/>
        <v>8.596069722955761</v>
      </c>
      <c r="V18" s="306">
        <f t="shared" ca="1" si="1"/>
        <v>8.7856834773937749</v>
      </c>
      <c r="W18" s="306">
        <f t="shared" ca="1" si="1"/>
        <v>8.9983204483602233</v>
      </c>
      <c r="X18" s="306">
        <f t="shared" ca="1" si="1"/>
        <v>9.2775425684549422</v>
      </c>
      <c r="Y18" s="306">
        <f t="shared" ca="1" si="1"/>
        <v>9.4452233623591457</v>
      </c>
      <c r="Z18" s="306">
        <f t="shared" ca="1" si="1"/>
        <v>9.7085094772379126</v>
      </c>
      <c r="AA18" s="306">
        <f t="shared" ca="1" si="1"/>
        <v>10.011820699124785</v>
      </c>
      <c r="AB18" s="306">
        <f t="shared" ca="1" si="1"/>
        <v>10.357686080188074</v>
      </c>
      <c r="AC18" s="306">
        <f t="shared" ca="1" si="1"/>
        <v>10.7013617412874</v>
      </c>
      <c r="AD18" s="306">
        <f t="shared" ca="1" si="1"/>
        <v>11.014918370483167</v>
      </c>
      <c r="AE18" s="306">
        <f t="shared" ca="1" si="1"/>
        <v>11.370143369029629</v>
      </c>
      <c r="AF18" s="306">
        <f t="shared" ca="1" si="1"/>
        <v>11.848854603273205</v>
      </c>
      <c r="AG18" s="306">
        <f t="shared" ca="1" si="1"/>
        <v>12.281403325418124</v>
      </c>
      <c r="AH18" s="306">
        <f t="shared" ca="1" si="1"/>
        <v>12.696743703054103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FE14C-1E60-4869-BDF6-2F0870287B07}">
  <dimension ref="C5:G46"/>
  <sheetViews>
    <sheetView zoomScaleNormal="100" workbookViewId="0">
      <selection activeCell="L24" sqref="L24"/>
    </sheetView>
  </sheetViews>
  <sheetFormatPr defaultRowHeight="12.75" x14ac:dyDescent="0.2"/>
  <cols>
    <col min="4" max="5" width="13.5703125" customWidth="1"/>
    <col min="6" max="6" width="14.85546875" customWidth="1"/>
  </cols>
  <sheetData>
    <row r="5" spans="3:7" ht="45" x14ac:dyDescent="0.2">
      <c r="C5" s="248" t="s">
        <v>74</v>
      </c>
      <c r="D5" s="249" t="s">
        <v>75</v>
      </c>
      <c r="E5" s="249" t="s">
        <v>70</v>
      </c>
      <c r="F5" s="249" t="s">
        <v>71</v>
      </c>
    </row>
    <row r="6" spans="3:7" x14ac:dyDescent="0.2">
      <c r="C6" s="304">
        <v>43586</v>
      </c>
      <c r="D6" s="303">
        <f>AVERAGE(D26:D46)</f>
        <v>2.6308000000000002</v>
      </c>
      <c r="E6" s="303">
        <f t="shared" ref="E6:F6" si="0">AVERAGE(E26:E46)</f>
        <v>3.3225333333333338</v>
      </c>
      <c r="F6" s="303">
        <f t="shared" si="0"/>
        <v>1.853</v>
      </c>
      <c r="G6" s="305" t="s">
        <v>94</v>
      </c>
    </row>
    <row r="7" spans="3:7" x14ac:dyDescent="0.2">
      <c r="C7" s="250">
        <v>43556</v>
      </c>
      <c r="D7" s="251">
        <v>2.6468181818181802</v>
      </c>
      <c r="E7" s="251">
        <v>3.26713636363636</v>
      </c>
      <c r="F7" s="251">
        <v>1.94559090909091</v>
      </c>
    </row>
    <row r="8" spans="3:7" x14ac:dyDescent="0.2">
      <c r="C8" s="250">
        <v>43525</v>
      </c>
      <c r="D8" s="251">
        <v>2.9426190476190501</v>
      </c>
      <c r="E8" s="251">
        <v>4.0064761904761896</v>
      </c>
      <c r="F8" s="251">
        <v>3.1140952380952398</v>
      </c>
    </row>
    <row r="9" spans="3:7" x14ac:dyDescent="0.2">
      <c r="C9" s="250">
        <v>43497</v>
      </c>
      <c r="D9" s="251">
        <v>2.7004736842105301</v>
      </c>
      <c r="E9" s="251">
        <v>7.5004210526315802</v>
      </c>
      <c r="F9" s="251">
        <v>5.2662105263157901</v>
      </c>
    </row>
    <row r="10" spans="3:7" x14ac:dyDescent="0.2">
      <c r="C10" s="250">
        <v>43466</v>
      </c>
      <c r="D10" s="251">
        <v>3.0939047619047599</v>
      </c>
      <c r="E10" s="251">
        <v>3.73995238095238</v>
      </c>
      <c r="F10" s="251">
        <v>3.4606190476190499</v>
      </c>
    </row>
    <row r="24" spans="3:6" ht="33.75" x14ac:dyDescent="0.2">
      <c r="C24" s="301">
        <v>43586</v>
      </c>
      <c r="D24" s="249" t="s">
        <v>93</v>
      </c>
      <c r="E24" s="249" t="s">
        <v>95</v>
      </c>
      <c r="F24" s="249" t="s">
        <v>96</v>
      </c>
    </row>
    <row r="26" spans="3:6" x14ac:dyDescent="0.2">
      <c r="C26" s="302">
        <v>43606</v>
      </c>
      <c r="D26" s="251">
        <v>2.7</v>
      </c>
      <c r="E26" s="251">
        <v>3.3969999999999998</v>
      </c>
      <c r="F26" s="251">
        <v>1.4</v>
      </c>
    </row>
    <row r="27" spans="3:6" x14ac:dyDescent="0.2">
      <c r="C27" s="302">
        <v>43605</v>
      </c>
      <c r="D27" s="251">
        <v>2.61</v>
      </c>
      <c r="E27" s="251">
        <v>3.24</v>
      </c>
      <c r="F27" s="251">
        <v>1.4790000000000001</v>
      </c>
    </row>
    <row r="28" spans="3:6" x14ac:dyDescent="0.2">
      <c r="C28" s="302">
        <v>43604</v>
      </c>
      <c r="D28" s="251" t="s">
        <v>68</v>
      </c>
      <c r="E28" s="251" t="s">
        <v>68</v>
      </c>
      <c r="F28" s="251" t="s">
        <v>68</v>
      </c>
    </row>
    <row r="29" spans="3:6" x14ac:dyDescent="0.2">
      <c r="C29" s="302">
        <v>43603</v>
      </c>
      <c r="D29" s="251" t="s">
        <v>68</v>
      </c>
      <c r="E29" s="251" t="s">
        <v>68</v>
      </c>
      <c r="F29" s="251" t="s">
        <v>68</v>
      </c>
    </row>
    <row r="30" spans="3:6" x14ac:dyDescent="0.2">
      <c r="C30" s="302">
        <v>43602</v>
      </c>
      <c r="D30" s="251">
        <v>2.62</v>
      </c>
      <c r="E30" s="251">
        <v>3.2189999999999999</v>
      </c>
      <c r="F30" s="251">
        <v>1.8069999999999999</v>
      </c>
    </row>
    <row r="31" spans="3:6" x14ac:dyDescent="0.2">
      <c r="C31" s="302">
        <v>43601</v>
      </c>
      <c r="D31" s="251">
        <v>2.69</v>
      </c>
      <c r="E31" s="251">
        <v>3.4540000000000002</v>
      </c>
      <c r="F31" s="251">
        <v>2.1339999999999999</v>
      </c>
    </row>
    <row r="32" spans="3:6" x14ac:dyDescent="0.2">
      <c r="C32" s="302">
        <v>43600</v>
      </c>
      <c r="D32" s="251">
        <v>2.7</v>
      </c>
      <c r="E32" s="251">
        <v>3.4340000000000002</v>
      </c>
      <c r="F32" s="251">
        <v>2.194</v>
      </c>
    </row>
    <row r="33" spans="3:6" x14ac:dyDescent="0.2">
      <c r="C33" s="302">
        <v>43599</v>
      </c>
      <c r="D33" s="251">
        <v>2.71</v>
      </c>
      <c r="E33" s="251">
        <v>3.3180000000000001</v>
      </c>
      <c r="F33" s="251">
        <v>2.1760000000000002</v>
      </c>
    </row>
    <row r="34" spans="3:6" x14ac:dyDescent="0.2">
      <c r="C34" s="302">
        <v>43598</v>
      </c>
      <c r="D34" s="251">
        <v>2.64</v>
      </c>
      <c r="E34" s="251">
        <v>3.1629999999999998</v>
      </c>
      <c r="F34" s="251">
        <v>1.8879999999999999</v>
      </c>
    </row>
    <row r="35" spans="3:6" x14ac:dyDescent="0.2">
      <c r="C35" s="302">
        <v>43597</v>
      </c>
      <c r="D35" s="251" t="s">
        <v>68</v>
      </c>
      <c r="E35" s="251" t="s">
        <v>68</v>
      </c>
      <c r="F35" s="251" t="s">
        <v>68</v>
      </c>
    </row>
    <row r="36" spans="3:6" x14ac:dyDescent="0.2">
      <c r="C36" s="302">
        <v>43596</v>
      </c>
      <c r="D36" s="251" t="s">
        <v>68</v>
      </c>
      <c r="E36" s="251" t="s">
        <v>68</v>
      </c>
      <c r="F36" s="251" t="s">
        <v>68</v>
      </c>
    </row>
    <row r="37" spans="3:6" x14ac:dyDescent="0.2">
      <c r="C37" s="302">
        <v>43595</v>
      </c>
      <c r="D37" s="251">
        <v>2.6179999999999999</v>
      </c>
      <c r="E37" s="251">
        <v>3.306</v>
      </c>
      <c r="F37" s="251">
        <v>2.0670000000000002</v>
      </c>
    </row>
    <row r="38" spans="3:6" x14ac:dyDescent="0.2">
      <c r="C38" s="302">
        <v>43594</v>
      </c>
      <c r="D38" s="251">
        <v>2.637</v>
      </c>
      <c r="E38" s="251">
        <v>3.2559999999999998</v>
      </c>
      <c r="F38" s="251">
        <v>2.1240000000000001</v>
      </c>
    </row>
    <row r="39" spans="3:6" x14ac:dyDescent="0.2">
      <c r="C39" s="302">
        <v>43593</v>
      </c>
      <c r="D39" s="251">
        <v>2.5430000000000001</v>
      </c>
      <c r="E39" s="251">
        <v>3.34</v>
      </c>
      <c r="F39" s="251">
        <v>2.09</v>
      </c>
    </row>
    <row r="40" spans="3:6" x14ac:dyDescent="0.2">
      <c r="C40" s="302">
        <v>43592</v>
      </c>
      <c r="D40" s="251">
        <v>2.5369999999999999</v>
      </c>
      <c r="E40" s="251">
        <v>3.444</v>
      </c>
      <c r="F40" s="251">
        <v>1.96</v>
      </c>
    </row>
    <row r="41" spans="3:6" x14ac:dyDescent="0.2">
      <c r="C41" s="302">
        <v>43591</v>
      </c>
      <c r="D41" s="251">
        <v>2.5880000000000001</v>
      </c>
      <c r="E41" s="251">
        <v>3.2519999999999998</v>
      </c>
      <c r="F41" s="251">
        <v>1.52</v>
      </c>
    </row>
    <row r="42" spans="3:6" x14ac:dyDescent="0.2">
      <c r="C42" s="302">
        <v>43590</v>
      </c>
      <c r="D42" s="251" t="s">
        <v>68</v>
      </c>
      <c r="E42" s="251" t="s">
        <v>68</v>
      </c>
      <c r="F42" s="251" t="s">
        <v>68</v>
      </c>
    </row>
    <row r="43" spans="3:6" x14ac:dyDescent="0.2">
      <c r="C43" s="302">
        <v>43589</v>
      </c>
      <c r="D43" s="251" t="s">
        <v>68</v>
      </c>
      <c r="E43" s="251" t="s">
        <v>68</v>
      </c>
      <c r="F43" s="251" t="s">
        <v>68</v>
      </c>
    </row>
    <row r="44" spans="3:6" x14ac:dyDescent="0.2">
      <c r="C44" s="302">
        <v>43588</v>
      </c>
      <c r="D44" s="251">
        <v>2.6280000000000001</v>
      </c>
      <c r="E44" s="251">
        <v>3.262</v>
      </c>
      <c r="F44" s="251">
        <v>1.655</v>
      </c>
    </row>
    <row r="45" spans="3:6" x14ac:dyDescent="0.2">
      <c r="C45" s="302">
        <v>43587</v>
      </c>
      <c r="D45" s="251">
        <v>2.6560000000000001</v>
      </c>
      <c r="E45" s="251">
        <v>3.3969999999999998</v>
      </c>
      <c r="F45" s="251">
        <v>1.7609999999999999</v>
      </c>
    </row>
    <row r="46" spans="3:6" x14ac:dyDescent="0.2">
      <c r="C46" s="302">
        <v>43586</v>
      </c>
      <c r="D46" s="251">
        <v>2.585</v>
      </c>
      <c r="E46" s="251">
        <v>3.3559999999999999</v>
      </c>
      <c r="F46" s="251">
        <v>1.54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indexed="14"/>
  </sheetPr>
  <dimension ref="E10:J10"/>
  <sheetViews>
    <sheetView showGridLines="0" zoomScaleNormal="100" workbookViewId="0">
      <selection activeCell="O5" sqref="O5"/>
    </sheetView>
  </sheetViews>
  <sheetFormatPr defaultRowHeight="12.75" x14ac:dyDescent="0.2"/>
  <sheetData>
    <row r="10" spans="5:10" ht="20.25" x14ac:dyDescent="0.3">
      <c r="E10" s="1" t="s">
        <v>0</v>
      </c>
      <c r="F10" s="2"/>
      <c r="G10" s="2"/>
      <c r="H10" s="2"/>
      <c r="I10" s="2"/>
      <c r="J10" s="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autoPageBreaks="0"/>
  </sheetPr>
  <dimension ref="A2:FH211"/>
  <sheetViews>
    <sheetView showGridLines="0" zoomScale="70" zoomScaleNormal="70" workbookViewId="0"/>
  </sheetViews>
  <sheetFormatPr defaultRowHeight="12.75" x14ac:dyDescent="0.2"/>
  <cols>
    <col min="1" max="1" width="7" style="46" customWidth="1"/>
    <col min="2" max="2" width="19.140625" customWidth="1"/>
    <col min="3" max="6" width="9.5703125" bestFit="1" customWidth="1"/>
    <col min="7" max="11" width="9.7109375" bestFit="1" customWidth="1"/>
    <col min="12" max="61" width="9.5703125" bestFit="1" customWidth="1"/>
    <col min="62" max="62" width="9.7109375" customWidth="1"/>
  </cols>
  <sheetData>
    <row r="2" spans="1:164" ht="17.25" customHeight="1" x14ac:dyDescent="0.25">
      <c r="B2" s="4" t="str">
        <f>"NYMEX Futures - Settlement Prices ( "&amp; TEXT(B7,"mm/dd/yy")&amp;" - "&amp;TEXT(B26,"mm/dd/yy") &amp;")"</f>
        <v>NYMEX Futures - Settlement Prices ( 05/21/19 - 04/24/19)</v>
      </c>
    </row>
    <row r="3" spans="1:164" ht="12" customHeight="1" x14ac:dyDescent="0.2">
      <c r="B3" s="191" t="s">
        <v>63</v>
      </c>
    </row>
    <row r="4" spans="1:164" s="11" customFormat="1" x14ac:dyDescent="0.2">
      <c r="A4" s="47"/>
    </row>
    <row r="5" spans="1:164" s="47" customFormat="1" x14ac:dyDescent="0.2">
      <c r="B5" s="48" t="s">
        <v>10</v>
      </c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  <c r="AM5" s="49"/>
      <c r="AN5" s="50"/>
      <c r="AO5" s="49"/>
      <c r="AP5" s="50"/>
      <c r="AQ5" s="49"/>
      <c r="AR5" s="50"/>
      <c r="AS5" s="49"/>
      <c r="AT5" s="50"/>
      <c r="AU5" s="49"/>
      <c r="AV5" s="50"/>
      <c r="AW5" s="49"/>
      <c r="AX5" s="50"/>
      <c r="AY5" s="49"/>
      <c r="AZ5" s="50"/>
      <c r="BA5" s="49"/>
      <c r="BB5" s="50"/>
      <c r="BC5" s="49"/>
      <c r="BD5" s="50"/>
      <c r="BE5" s="49"/>
      <c r="BF5" s="50"/>
      <c r="BG5" s="49"/>
      <c r="BH5" s="50"/>
      <c r="BI5" s="49"/>
      <c r="BJ5" s="50"/>
      <c r="BK5" s="49"/>
      <c r="BL5" s="50"/>
      <c r="BM5" s="49"/>
      <c r="BN5" s="50"/>
      <c r="BO5" s="49"/>
      <c r="BP5" s="50"/>
      <c r="BQ5" s="49"/>
      <c r="BR5" s="50"/>
      <c r="BS5" s="49"/>
      <c r="BT5" s="50"/>
      <c r="BU5" s="49"/>
      <c r="BV5" s="50"/>
      <c r="BW5" s="49"/>
      <c r="BX5" s="50"/>
      <c r="BY5" s="49"/>
      <c r="BZ5" s="50"/>
      <c r="CA5" s="49"/>
      <c r="CB5" s="50"/>
      <c r="CC5" s="49"/>
      <c r="CD5" s="50"/>
      <c r="CE5" s="49"/>
      <c r="CF5" s="50"/>
      <c r="CG5" s="49"/>
      <c r="CH5" s="50"/>
      <c r="CI5" s="49"/>
      <c r="CJ5" s="50"/>
      <c r="CK5" s="49"/>
      <c r="CL5" s="50"/>
      <c r="CM5" s="49"/>
      <c r="CN5" s="50"/>
      <c r="CO5" s="49"/>
      <c r="CP5" s="50"/>
      <c r="CQ5" s="49"/>
      <c r="CR5" s="50"/>
      <c r="CS5" s="49"/>
      <c r="CT5" s="50"/>
      <c r="CU5" s="49"/>
      <c r="CV5" s="50"/>
      <c r="CW5" s="49"/>
      <c r="CX5" s="50"/>
      <c r="CY5" s="49"/>
      <c r="CZ5" s="50"/>
      <c r="DA5" s="49"/>
      <c r="DB5" s="50"/>
      <c r="DC5" s="49"/>
      <c r="DD5" s="50"/>
      <c r="DE5" s="49"/>
      <c r="DF5" s="50"/>
      <c r="DG5" s="49"/>
      <c r="DH5" s="50"/>
      <c r="DI5" s="49"/>
      <c r="DJ5" s="50"/>
      <c r="DK5" s="49"/>
      <c r="DL5" s="50"/>
      <c r="DM5" s="49"/>
      <c r="DN5" s="50"/>
      <c r="DO5" s="49"/>
      <c r="DP5" s="50"/>
      <c r="DQ5" s="49"/>
      <c r="DR5" s="50"/>
      <c r="DS5" s="49"/>
      <c r="DT5" s="50"/>
      <c r="DU5" s="49"/>
      <c r="DV5" s="50"/>
      <c r="DW5" s="49"/>
      <c r="DX5" s="50"/>
      <c r="DY5" s="49"/>
      <c r="DZ5" s="50"/>
      <c r="EA5" s="49"/>
      <c r="EB5" s="50"/>
      <c r="EC5" s="49"/>
      <c r="ED5" s="50"/>
      <c r="EE5" s="49"/>
      <c r="EF5" s="50"/>
      <c r="EG5" s="49"/>
      <c r="EH5" s="50"/>
      <c r="EI5" s="49"/>
      <c r="EJ5" s="50"/>
      <c r="EK5" s="49"/>
      <c r="EL5" s="50"/>
      <c r="EM5" s="49"/>
      <c r="EN5" s="50"/>
      <c r="EO5" s="49"/>
      <c r="EP5" s="50"/>
      <c r="EQ5" s="49"/>
      <c r="ER5" s="50"/>
      <c r="ES5" s="49"/>
      <c r="ET5" s="50"/>
      <c r="EU5" s="50"/>
      <c r="EV5" s="50"/>
      <c r="EW5" s="50"/>
      <c r="EX5" s="50"/>
      <c r="EY5" s="50"/>
      <c r="EZ5" s="50"/>
      <c r="FA5" s="50"/>
      <c r="FB5" s="50"/>
      <c r="FC5" s="11"/>
      <c r="FD5" s="11"/>
      <c r="FE5" s="11"/>
      <c r="FF5" s="11"/>
      <c r="FG5" s="11"/>
      <c r="FH5" s="11"/>
    </row>
    <row r="6" spans="1:164" s="11" customFormat="1" x14ac:dyDescent="0.2">
      <c r="A6" s="47"/>
      <c r="B6" s="51" t="s">
        <v>11</v>
      </c>
      <c r="C6" s="52">
        <f>DATE(MPRYear,1,1)</f>
        <v>43466</v>
      </c>
      <c r="D6" s="52">
        <f>DATE(YEAR(C6),MONTH(C6)+1,1)</f>
        <v>43497</v>
      </c>
      <c r="E6" s="52">
        <f t="shared" ref="E6:BP6" si="0">DATE(YEAR(D6),MONTH(D6)+1,1)</f>
        <v>43525</v>
      </c>
      <c r="F6" s="52">
        <f t="shared" si="0"/>
        <v>43556</v>
      </c>
      <c r="G6" s="52">
        <f t="shared" si="0"/>
        <v>43586</v>
      </c>
      <c r="H6" s="52">
        <f t="shared" si="0"/>
        <v>43617</v>
      </c>
      <c r="I6" s="52">
        <f t="shared" si="0"/>
        <v>43647</v>
      </c>
      <c r="J6" s="52">
        <f t="shared" si="0"/>
        <v>43678</v>
      </c>
      <c r="K6" s="52">
        <f t="shared" si="0"/>
        <v>43709</v>
      </c>
      <c r="L6" s="52">
        <f t="shared" si="0"/>
        <v>43739</v>
      </c>
      <c r="M6" s="52">
        <f t="shared" si="0"/>
        <v>43770</v>
      </c>
      <c r="N6" s="52">
        <f t="shared" si="0"/>
        <v>43800</v>
      </c>
      <c r="O6" s="52">
        <f t="shared" si="0"/>
        <v>43831</v>
      </c>
      <c r="P6" s="52">
        <f t="shared" si="0"/>
        <v>43862</v>
      </c>
      <c r="Q6" s="52">
        <f t="shared" si="0"/>
        <v>43891</v>
      </c>
      <c r="R6" s="52">
        <f t="shared" si="0"/>
        <v>43922</v>
      </c>
      <c r="S6" s="52">
        <f t="shared" si="0"/>
        <v>43952</v>
      </c>
      <c r="T6" s="52">
        <f t="shared" si="0"/>
        <v>43983</v>
      </c>
      <c r="U6" s="52">
        <f t="shared" si="0"/>
        <v>44013</v>
      </c>
      <c r="V6" s="52">
        <f t="shared" si="0"/>
        <v>44044</v>
      </c>
      <c r="W6" s="52">
        <f t="shared" si="0"/>
        <v>44075</v>
      </c>
      <c r="X6" s="52">
        <f t="shared" si="0"/>
        <v>44105</v>
      </c>
      <c r="Y6" s="52">
        <f t="shared" si="0"/>
        <v>44136</v>
      </c>
      <c r="Z6" s="52">
        <f t="shared" si="0"/>
        <v>44166</v>
      </c>
      <c r="AA6" s="52">
        <f t="shared" si="0"/>
        <v>44197</v>
      </c>
      <c r="AB6" s="52">
        <f t="shared" si="0"/>
        <v>44228</v>
      </c>
      <c r="AC6" s="52">
        <f t="shared" si="0"/>
        <v>44256</v>
      </c>
      <c r="AD6" s="52">
        <f t="shared" si="0"/>
        <v>44287</v>
      </c>
      <c r="AE6" s="52">
        <f t="shared" si="0"/>
        <v>44317</v>
      </c>
      <c r="AF6" s="52">
        <f t="shared" si="0"/>
        <v>44348</v>
      </c>
      <c r="AG6" s="52">
        <f t="shared" si="0"/>
        <v>44378</v>
      </c>
      <c r="AH6" s="52">
        <f t="shared" si="0"/>
        <v>44409</v>
      </c>
      <c r="AI6" s="52">
        <f t="shared" si="0"/>
        <v>44440</v>
      </c>
      <c r="AJ6" s="52">
        <f t="shared" si="0"/>
        <v>44470</v>
      </c>
      <c r="AK6" s="52">
        <f t="shared" si="0"/>
        <v>44501</v>
      </c>
      <c r="AL6" s="52">
        <f t="shared" si="0"/>
        <v>44531</v>
      </c>
      <c r="AM6" s="52">
        <f t="shared" si="0"/>
        <v>44562</v>
      </c>
      <c r="AN6" s="52">
        <f t="shared" si="0"/>
        <v>44593</v>
      </c>
      <c r="AO6" s="52">
        <f t="shared" si="0"/>
        <v>44621</v>
      </c>
      <c r="AP6" s="52">
        <f t="shared" si="0"/>
        <v>44652</v>
      </c>
      <c r="AQ6" s="52">
        <f t="shared" si="0"/>
        <v>44682</v>
      </c>
      <c r="AR6" s="52">
        <f t="shared" si="0"/>
        <v>44713</v>
      </c>
      <c r="AS6" s="52">
        <f t="shared" si="0"/>
        <v>44743</v>
      </c>
      <c r="AT6" s="52">
        <f t="shared" si="0"/>
        <v>44774</v>
      </c>
      <c r="AU6" s="52">
        <f t="shared" si="0"/>
        <v>44805</v>
      </c>
      <c r="AV6" s="52">
        <f t="shared" si="0"/>
        <v>44835</v>
      </c>
      <c r="AW6" s="52">
        <f t="shared" si="0"/>
        <v>44866</v>
      </c>
      <c r="AX6" s="52">
        <f t="shared" si="0"/>
        <v>44896</v>
      </c>
      <c r="AY6" s="52">
        <f t="shared" si="0"/>
        <v>44927</v>
      </c>
      <c r="AZ6" s="52">
        <f t="shared" si="0"/>
        <v>44958</v>
      </c>
      <c r="BA6" s="52">
        <f t="shared" si="0"/>
        <v>44986</v>
      </c>
      <c r="BB6" s="52">
        <f t="shared" si="0"/>
        <v>45017</v>
      </c>
      <c r="BC6" s="52">
        <f t="shared" si="0"/>
        <v>45047</v>
      </c>
      <c r="BD6" s="52">
        <f t="shared" si="0"/>
        <v>45078</v>
      </c>
      <c r="BE6" s="52">
        <f t="shared" si="0"/>
        <v>45108</v>
      </c>
      <c r="BF6" s="52">
        <f t="shared" si="0"/>
        <v>45139</v>
      </c>
      <c r="BG6" s="52">
        <f t="shared" si="0"/>
        <v>45170</v>
      </c>
      <c r="BH6" s="52">
        <f t="shared" si="0"/>
        <v>45200</v>
      </c>
      <c r="BI6" s="52">
        <f t="shared" si="0"/>
        <v>45231</v>
      </c>
      <c r="BJ6" s="52">
        <f t="shared" si="0"/>
        <v>45261</v>
      </c>
      <c r="BK6" s="52">
        <f t="shared" si="0"/>
        <v>45292</v>
      </c>
      <c r="BL6" s="52">
        <f t="shared" si="0"/>
        <v>45323</v>
      </c>
      <c r="BM6" s="52">
        <f t="shared" si="0"/>
        <v>45352</v>
      </c>
      <c r="BN6" s="52">
        <f t="shared" si="0"/>
        <v>45383</v>
      </c>
      <c r="BO6" s="52">
        <f t="shared" si="0"/>
        <v>45413</v>
      </c>
      <c r="BP6" s="52">
        <f t="shared" si="0"/>
        <v>45444</v>
      </c>
      <c r="BQ6" s="52">
        <f t="shared" ref="BQ6:EB6" si="1">DATE(YEAR(BP6),MONTH(BP6)+1,1)</f>
        <v>45474</v>
      </c>
      <c r="BR6" s="52">
        <f t="shared" si="1"/>
        <v>45505</v>
      </c>
      <c r="BS6" s="52">
        <f t="shared" si="1"/>
        <v>45536</v>
      </c>
      <c r="BT6" s="52">
        <f t="shared" si="1"/>
        <v>45566</v>
      </c>
      <c r="BU6" s="52">
        <f t="shared" si="1"/>
        <v>45597</v>
      </c>
      <c r="BV6" s="52">
        <f t="shared" si="1"/>
        <v>45627</v>
      </c>
      <c r="BW6" s="52">
        <f t="shared" si="1"/>
        <v>45658</v>
      </c>
      <c r="BX6" s="52">
        <f t="shared" si="1"/>
        <v>45689</v>
      </c>
      <c r="BY6" s="52">
        <f t="shared" si="1"/>
        <v>45717</v>
      </c>
      <c r="BZ6" s="52">
        <f t="shared" si="1"/>
        <v>45748</v>
      </c>
      <c r="CA6" s="52">
        <f t="shared" si="1"/>
        <v>45778</v>
      </c>
      <c r="CB6" s="52">
        <f t="shared" si="1"/>
        <v>45809</v>
      </c>
      <c r="CC6" s="52">
        <f t="shared" si="1"/>
        <v>45839</v>
      </c>
      <c r="CD6" s="52">
        <f t="shared" si="1"/>
        <v>45870</v>
      </c>
      <c r="CE6" s="52">
        <f t="shared" si="1"/>
        <v>45901</v>
      </c>
      <c r="CF6" s="52">
        <f t="shared" si="1"/>
        <v>45931</v>
      </c>
      <c r="CG6" s="52">
        <f t="shared" si="1"/>
        <v>45962</v>
      </c>
      <c r="CH6" s="52">
        <f t="shared" si="1"/>
        <v>45992</v>
      </c>
      <c r="CI6" s="52">
        <f t="shared" si="1"/>
        <v>46023</v>
      </c>
      <c r="CJ6" s="52">
        <f t="shared" si="1"/>
        <v>46054</v>
      </c>
      <c r="CK6" s="52">
        <f t="shared" si="1"/>
        <v>46082</v>
      </c>
      <c r="CL6" s="52">
        <f t="shared" si="1"/>
        <v>46113</v>
      </c>
      <c r="CM6" s="52">
        <f t="shared" si="1"/>
        <v>46143</v>
      </c>
      <c r="CN6" s="52">
        <f t="shared" si="1"/>
        <v>46174</v>
      </c>
      <c r="CO6" s="52">
        <f t="shared" si="1"/>
        <v>46204</v>
      </c>
      <c r="CP6" s="52">
        <f t="shared" si="1"/>
        <v>46235</v>
      </c>
      <c r="CQ6" s="52">
        <f t="shared" si="1"/>
        <v>46266</v>
      </c>
      <c r="CR6" s="52">
        <f t="shared" si="1"/>
        <v>46296</v>
      </c>
      <c r="CS6" s="52">
        <f t="shared" si="1"/>
        <v>46327</v>
      </c>
      <c r="CT6" s="52">
        <f t="shared" si="1"/>
        <v>46357</v>
      </c>
      <c r="CU6" s="52">
        <f t="shared" si="1"/>
        <v>46388</v>
      </c>
      <c r="CV6" s="52">
        <f t="shared" si="1"/>
        <v>46419</v>
      </c>
      <c r="CW6" s="52">
        <f t="shared" si="1"/>
        <v>46447</v>
      </c>
      <c r="CX6" s="52">
        <f t="shared" si="1"/>
        <v>46478</v>
      </c>
      <c r="CY6" s="52">
        <f t="shared" si="1"/>
        <v>46508</v>
      </c>
      <c r="CZ6" s="52">
        <f t="shared" si="1"/>
        <v>46539</v>
      </c>
      <c r="DA6" s="52">
        <f t="shared" si="1"/>
        <v>46569</v>
      </c>
      <c r="DB6" s="52">
        <f t="shared" si="1"/>
        <v>46600</v>
      </c>
      <c r="DC6" s="52">
        <f t="shared" si="1"/>
        <v>46631</v>
      </c>
      <c r="DD6" s="52">
        <f t="shared" si="1"/>
        <v>46661</v>
      </c>
      <c r="DE6" s="52">
        <f t="shared" si="1"/>
        <v>46692</v>
      </c>
      <c r="DF6" s="52">
        <f t="shared" si="1"/>
        <v>46722</v>
      </c>
      <c r="DG6" s="52">
        <f t="shared" si="1"/>
        <v>46753</v>
      </c>
      <c r="DH6" s="52">
        <f t="shared" si="1"/>
        <v>46784</v>
      </c>
      <c r="DI6" s="52">
        <f t="shared" si="1"/>
        <v>46813</v>
      </c>
      <c r="DJ6" s="52">
        <f t="shared" si="1"/>
        <v>46844</v>
      </c>
      <c r="DK6" s="52">
        <f t="shared" si="1"/>
        <v>46874</v>
      </c>
      <c r="DL6" s="52">
        <f t="shared" si="1"/>
        <v>46905</v>
      </c>
      <c r="DM6" s="52">
        <f t="shared" si="1"/>
        <v>46935</v>
      </c>
      <c r="DN6" s="52">
        <f t="shared" si="1"/>
        <v>46966</v>
      </c>
      <c r="DO6" s="52">
        <f t="shared" si="1"/>
        <v>46997</v>
      </c>
      <c r="DP6" s="52">
        <f t="shared" si="1"/>
        <v>47027</v>
      </c>
      <c r="DQ6" s="52">
        <f t="shared" si="1"/>
        <v>47058</v>
      </c>
      <c r="DR6" s="52">
        <f t="shared" si="1"/>
        <v>47088</v>
      </c>
      <c r="DS6" s="52">
        <f t="shared" si="1"/>
        <v>47119</v>
      </c>
      <c r="DT6" s="52">
        <f t="shared" si="1"/>
        <v>47150</v>
      </c>
      <c r="DU6" s="52">
        <f t="shared" si="1"/>
        <v>47178</v>
      </c>
      <c r="DV6" s="52">
        <f t="shared" si="1"/>
        <v>47209</v>
      </c>
      <c r="DW6" s="52">
        <f t="shared" si="1"/>
        <v>47239</v>
      </c>
      <c r="DX6" s="52">
        <f t="shared" si="1"/>
        <v>47270</v>
      </c>
      <c r="DY6" s="52">
        <f t="shared" si="1"/>
        <v>47300</v>
      </c>
      <c r="DZ6" s="52">
        <f t="shared" si="1"/>
        <v>47331</v>
      </c>
      <c r="EA6" s="52">
        <f t="shared" si="1"/>
        <v>47362</v>
      </c>
      <c r="EB6" s="52">
        <f t="shared" si="1"/>
        <v>47392</v>
      </c>
      <c r="EC6" s="52">
        <f t="shared" ref="EC6:ET6" si="2">DATE(YEAR(EB6),MONTH(EB6)+1,1)</f>
        <v>47423</v>
      </c>
      <c r="ED6" s="52">
        <f t="shared" si="2"/>
        <v>47453</v>
      </c>
      <c r="EE6" s="52">
        <f t="shared" si="2"/>
        <v>47484</v>
      </c>
      <c r="EF6" s="52">
        <f t="shared" si="2"/>
        <v>47515</v>
      </c>
      <c r="EG6" s="52">
        <f t="shared" si="2"/>
        <v>47543</v>
      </c>
      <c r="EH6" s="52">
        <f t="shared" si="2"/>
        <v>47574</v>
      </c>
      <c r="EI6" s="52">
        <f t="shared" si="2"/>
        <v>47604</v>
      </c>
      <c r="EJ6" s="52">
        <f t="shared" si="2"/>
        <v>47635</v>
      </c>
      <c r="EK6" s="52">
        <f t="shared" si="2"/>
        <v>47665</v>
      </c>
      <c r="EL6" s="52">
        <f t="shared" si="2"/>
        <v>47696</v>
      </c>
      <c r="EM6" s="52">
        <f t="shared" si="2"/>
        <v>47727</v>
      </c>
      <c r="EN6" s="52">
        <f t="shared" si="2"/>
        <v>47757</v>
      </c>
      <c r="EO6" s="52">
        <f t="shared" si="2"/>
        <v>47788</v>
      </c>
      <c r="EP6" s="52">
        <f t="shared" si="2"/>
        <v>47818</v>
      </c>
      <c r="EQ6" s="52">
        <f t="shared" si="2"/>
        <v>47849</v>
      </c>
      <c r="ER6" s="52">
        <f t="shared" si="2"/>
        <v>47880</v>
      </c>
      <c r="ES6" s="52">
        <f t="shared" si="2"/>
        <v>47908</v>
      </c>
      <c r="ET6" s="52">
        <f t="shared" si="2"/>
        <v>47939</v>
      </c>
      <c r="EU6" s="52">
        <f t="shared" ref="EU6" si="3">DATE(YEAR(ET6),MONTH(ET6)+1,1)</f>
        <v>47969</v>
      </c>
      <c r="EV6" s="52">
        <f t="shared" ref="EV6" si="4">DATE(YEAR(EU6),MONTH(EU6)+1,1)</f>
        <v>48000</v>
      </c>
      <c r="EW6" s="52">
        <f t="shared" ref="EW6" si="5">DATE(YEAR(EV6),MONTH(EV6)+1,1)</f>
        <v>48030</v>
      </c>
      <c r="EX6" s="52">
        <f t="shared" ref="EX6" si="6">DATE(YEAR(EW6),MONTH(EW6)+1,1)</f>
        <v>48061</v>
      </c>
      <c r="EY6" s="52">
        <f t="shared" ref="EY6" si="7">DATE(YEAR(EX6),MONTH(EX6)+1,1)</f>
        <v>48092</v>
      </c>
      <c r="EZ6" s="52">
        <f t="shared" ref="EZ6" si="8">DATE(YEAR(EY6),MONTH(EY6)+1,1)</f>
        <v>48122</v>
      </c>
      <c r="FA6" s="52">
        <f t="shared" ref="FA6" si="9">DATE(YEAR(EZ6),MONTH(EZ6)+1,1)</f>
        <v>48153</v>
      </c>
      <c r="FB6" s="52">
        <f t="shared" ref="FB6" si="10">DATE(YEAR(FA6),MONTH(FA6)+1,1)</f>
        <v>48183</v>
      </c>
    </row>
    <row r="7" spans="1:164" s="47" customFormat="1" x14ac:dyDescent="0.2">
      <c r="B7" s="53">
        <v>43606</v>
      </c>
      <c r="C7" s="54"/>
      <c r="D7" s="54"/>
      <c r="E7" s="54"/>
      <c r="F7" s="211"/>
      <c r="G7" s="211"/>
      <c r="H7" s="211">
        <v>2.613</v>
      </c>
      <c r="I7" s="211">
        <v>2.641</v>
      </c>
      <c r="J7" s="211">
        <v>2.6560000000000001</v>
      </c>
      <c r="K7" s="211">
        <v>2.6509999999999998</v>
      </c>
      <c r="L7" s="211">
        <v>2.681</v>
      </c>
      <c r="M7" s="211">
        <v>2.758</v>
      </c>
      <c r="N7" s="211">
        <v>2.9279999999999999</v>
      </c>
      <c r="O7" s="211">
        <v>3.0190000000000001</v>
      </c>
      <c r="P7" s="211">
        <v>2.9780000000000002</v>
      </c>
      <c r="Q7" s="211">
        <v>2.855</v>
      </c>
      <c r="R7" s="211">
        <v>2.6</v>
      </c>
      <c r="S7" s="211">
        <v>2.5659999999999998</v>
      </c>
      <c r="T7" s="211">
        <v>2.5979999999999999</v>
      </c>
      <c r="U7" s="211">
        <v>2.6320000000000001</v>
      </c>
      <c r="V7" s="211">
        <v>2.6419999999999999</v>
      </c>
      <c r="W7" s="211">
        <v>2.6280000000000001</v>
      </c>
      <c r="X7" s="211">
        <v>2.649</v>
      </c>
      <c r="Y7" s="211">
        <v>2.7</v>
      </c>
      <c r="Z7" s="211">
        <v>2.855</v>
      </c>
      <c r="AA7" s="211">
        <v>2.952</v>
      </c>
      <c r="AB7" s="211">
        <v>2.9169999999999998</v>
      </c>
      <c r="AC7" s="211">
        <v>2.7869999999999999</v>
      </c>
      <c r="AD7" s="211">
        <v>2.5270000000000001</v>
      </c>
      <c r="AE7" s="211">
        <v>2.4969999999999999</v>
      </c>
      <c r="AF7" s="211">
        <v>2.5270000000000001</v>
      </c>
      <c r="AG7" s="211">
        <v>2.5609999999999999</v>
      </c>
      <c r="AH7" s="211">
        <v>2.5710000000000002</v>
      </c>
      <c r="AI7" s="211">
        <v>2.5640000000000001</v>
      </c>
      <c r="AJ7" s="211">
        <v>2.59</v>
      </c>
      <c r="AK7" s="211">
        <v>2.645</v>
      </c>
      <c r="AL7" s="211">
        <v>2.82</v>
      </c>
      <c r="AM7" s="211">
        <v>2.94</v>
      </c>
      <c r="AN7" s="211">
        <v>2.9</v>
      </c>
      <c r="AO7" s="211">
        <v>2.78</v>
      </c>
      <c r="AP7" s="211">
        <v>2.5219999999999998</v>
      </c>
      <c r="AQ7" s="211">
        <v>2.4940000000000002</v>
      </c>
      <c r="AR7" s="211">
        <v>2.5249999999999999</v>
      </c>
      <c r="AS7" s="211">
        <v>2.56</v>
      </c>
      <c r="AT7" s="211">
        <v>2.5710000000000002</v>
      </c>
      <c r="AU7" s="211">
        <v>2.5659999999999998</v>
      </c>
      <c r="AV7" s="211">
        <v>2.59</v>
      </c>
      <c r="AW7" s="211">
        <v>2.65</v>
      </c>
      <c r="AX7" s="211">
        <v>2.8319999999999999</v>
      </c>
      <c r="AY7" s="211">
        <v>2.9550000000000001</v>
      </c>
      <c r="AZ7" s="211">
        <v>2.9119999999999999</v>
      </c>
      <c r="BA7" s="211">
        <v>2.8050000000000002</v>
      </c>
      <c r="BB7" s="211">
        <v>2.58</v>
      </c>
      <c r="BC7" s="211">
        <v>2.569</v>
      </c>
      <c r="BD7" s="211">
        <v>2.609</v>
      </c>
      <c r="BE7" s="211">
        <v>2.6509999999999998</v>
      </c>
      <c r="BF7" s="211">
        <v>2.6680000000000001</v>
      </c>
      <c r="BG7" s="211">
        <v>2.6659999999999999</v>
      </c>
      <c r="BH7" s="211">
        <v>2.6949999999999998</v>
      </c>
      <c r="BI7" s="211">
        <v>2.762</v>
      </c>
      <c r="BJ7" s="211">
        <v>2.944</v>
      </c>
      <c r="BK7" s="211">
        <v>3.07</v>
      </c>
      <c r="BL7" s="211">
        <v>3.0350000000000001</v>
      </c>
      <c r="BM7" s="211">
        <v>2.94</v>
      </c>
      <c r="BN7" s="211">
        <v>2.7050000000000001</v>
      </c>
      <c r="BO7" s="211">
        <v>2.69</v>
      </c>
      <c r="BP7" s="211">
        <v>2.7189999999999999</v>
      </c>
      <c r="BQ7" s="211">
        <v>2.75</v>
      </c>
      <c r="BR7" s="211">
        <v>2.762</v>
      </c>
      <c r="BS7" s="211">
        <v>2.758</v>
      </c>
      <c r="BT7" s="211">
        <v>2.782</v>
      </c>
      <c r="BU7" s="211">
        <v>2.8460000000000001</v>
      </c>
      <c r="BV7" s="211">
        <v>3.0139999999999998</v>
      </c>
      <c r="BW7" s="211">
        <v>3.1389999999999998</v>
      </c>
      <c r="BX7" s="211">
        <v>3.1040000000000001</v>
      </c>
      <c r="BY7" s="211">
        <v>3.0390000000000001</v>
      </c>
      <c r="BZ7" s="211">
        <v>2.8239999999999998</v>
      </c>
      <c r="CA7" s="211">
        <v>2.8090000000000002</v>
      </c>
      <c r="CB7" s="211">
        <v>2.839</v>
      </c>
      <c r="CC7" s="211">
        <v>2.871</v>
      </c>
      <c r="CD7" s="211">
        <v>2.8889999999999998</v>
      </c>
      <c r="CE7" s="211">
        <v>2.891</v>
      </c>
      <c r="CF7" s="211">
        <v>2.9159999999999999</v>
      </c>
      <c r="CG7" s="211">
        <v>2.9809999999999999</v>
      </c>
      <c r="CH7" s="211">
        <v>3.1459999999999999</v>
      </c>
      <c r="CI7" s="211">
        <v>3.266</v>
      </c>
      <c r="CJ7" s="211">
        <v>3.2320000000000002</v>
      </c>
      <c r="CK7" s="211">
        <v>3.1669999999999998</v>
      </c>
      <c r="CL7" s="211">
        <v>2.944</v>
      </c>
      <c r="CM7" s="211">
        <v>2.9289999999999998</v>
      </c>
      <c r="CN7" s="211">
        <v>2.9580000000000002</v>
      </c>
      <c r="CO7" s="211">
        <v>2.99</v>
      </c>
      <c r="CP7" s="211">
        <v>3.0089999999999999</v>
      </c>
      <c r="CQ7" s="211">
        <v>3.0129999999999999</v>
      </c>
      <c r="CR7" s="211">
        <v>3.0409999999999999</v>
      </c>
      <c r="CS7" s="211">
        <v>3.1059999999999999</v>
      </c>
      <c r="CT7" s="211">
        <v>3.2610000000000001</v>
      </c>
      <c r="CU7" s="211">
        <v>3.3809999999999998</v>
      </c>
      <c r="CV7" s="211">
        <v>3.3460000000000001</v>
      </c>
      <c r="CW7" s="211">
        <v>3.2810000000000001</v>
      </c>
      <c r="CX7" s="211">
        <v>3.056</v>
      </c>
      <c r="CY7" s="211">
        <v>3.0379999999999998</v>
      </c>
      <c r="CZ7" s="211">
        <v>3.0680000000000001</v>
      </c>
      <c r="DA7" s="211">
        <v>3.101</v>
      </c>
      <c r="DB7" s="211">
        <v>3.1190000000000002</v>
      </c>
      <c r="DC7" s="211">
        <v>3.1240000000000001</v>
      </c>
      <c r="DD7" s="211">
        <v>3.1520000000000001</v>
      </c>
      <c r="DE7" s="211">
        <v>3.218</v>
      </c>
      <c r="DF7" s="211">
        <v>3.3730000000000002</v>
      </c>
      <c r="DG7" s="211">
        <v>3.4950000000000001</v>
      </c>
      <c r="DH7" s="211">
        <v>3.46</v>
      </c>
      <c r="DI7" s="211">
        <v>3.395</v>
      </c>
      <c r="DJ7" s="211">
        <v>3.15</v>
      </c>
      <c r="DK7" s="211">
        <v>3.13</v>
      </c>
      <c r="DL7" s="211">
        <v>3.16</v>
      </c>
      <c r="DM7" s="211">
        <v>3.2</v>
      </c>
      <c r="DN7" s="211">
        <v>3.24</v>
      </c>
      <c r="DO7" s="211">
        <v>3.2530000000000001</v>
      </c>
      <c r="DP7" s="211">
        <v>3.2959999999999998</v>
      </c>
      <c r="DQ7" s="211">
        <v>3.3620000000000001</v>
      </c>
      <c r="DR7" s="211">
        <v>3.5129999999999999</v>
      </c>
      <c r="DS7" s="211">
        <v>3.6339999999999999</v>
      </c>
      <c r="DT7" s="211">
        <v>3.5990000000000002</v>
      </c>
      <c r="DU7" s="211">
        <v>3.5339999999999998</v>
      </c>
      <c r="DV7" s="211">
        <v>3.2389999999999999</v>
      </c>
      <c r="DW7" s="211">
        <v>3.2170000000000001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11"/>
      <c r="FD7" s="11"/>
      <c r="FE7" s="11"/>
      <c r="FF7" s="11"/>
      <c r="FG7" s="11"/>
      <c r="FH7" s="11"/>
    </row>
    <row r="8" spans="1:164" s="11" customFormat="1" x14ac:dyDescent="0.2">
      <c r="A8" s="47"/>
      <c r="B8" s="53">
        <v>43605</v>
      </c>
      <c r="C8" s="54"/>
      <c r="D8" s="54"/>
      <c r="E8" s="54"/>
      <c r="F8" s="211"/>
      <c r="G8" s="211"/>
      <c r="H8" s="211">
        <v>2.673</v>
      </c>
      <c r="I8" s="211">
        <v>2.6989999999999998</v>
      </c>
      <c r="J8" s="211">
        <v>2.714</v>
      </c>
      <c r="K8" s="211">
        <v>2.7090000000000001</v>
      </c>
      <c r="L8" s="211">
        <v>2.738</v>
      </c>
      <c r="M8" s="211">
        <v>2.8119999999999998</v>
      </c>
      <c r="N8" s="211">
        <v>2.9780000000000002</v>
      </c>
      <c r="O8" s="211">
        <v>3.0649999999999999</v>
      </c>
      <c r="P8" s="211">
        <v>3.0219999999999998</v>
      </c>
      <c r="Q8" s="211">
        <v>2.8919999999999999</v>
      </c>
      <c r="R8" s="211">
        <v>2.6230000000000002</v>
      </c>
      <c r="S8" s="211">
        <v>2.585</v>
      </c>
      <c r="T8" s="211">
        <v>2.617</v>
      </c>
      <c r="U8" s="211">
        <v>2.6509999999999998</v>
      </c>
      <c r="V8" s="211">
        <v>2.66</v>
      </c>
      <c r="W8" s="211">
        <v>2.6459999999999999</v>
      </c>
      <c r="X8" s="211">
        <v>2.6669999999999998</v>
      </c>
      <c r="Y8" s="211">
        <v>2.7170000000000001</v>
      </c>
      <c r="Z8" s="211">
        <v>2.87</v>
      </c>
      <c r="AA8" s="211">
        <v>2.9660000000000002</v>
      </c>
      <c r="AB8" s="211">
        <v>2.9279999999999999</v>
      </c>
      <c r="AC8" s="211">
        <v>2.7959999999999998</v>
      </c>
      <c r="AD8" s="211">
        <v>2.5299999999999998</v>
      </c>
      <c r="AE8" s="211">
        <v>2.4969999999999999</v>
      </c>
      <c r="AF8" s="211">
        <v>2.5270000000000001</v>
      </c>
      <c r="AG8" s="211">
        <v>2.5609999999999999</v>
      </c>
      <c r="AH8" s="211">
        <v>2.5710000000000002</v>
      </c>
      <c r="AI8" s="211">
        <v>2.5640000000000001</v>
      </c>
      <c r="AJ8" s="211">
        <v>2.59</v>
      </c>
      <c r="AK8" s="211">
        <v>2.645</v>
      </c>
      <c r="AL8" s="211">
        <v>2.82</v>
      </c>
      <c r="AM8" s="211">
        <v>2.94</v>
      </c>
      <c r="AN8" s="211">
        <v>2.8969999999999998</v>
      </c>
      <c r="AO8" s="211">
        <v>2.7770000000000001</v>
      </c>
      <c r="AP8" s="211">
        <v>2.5190000000000001</v>
      </c>
      <c r="AQ8" s="211">
        <v>2.4910000000000001</v>
      </c>
      <c r="AR8" s="211">
        <v>2.5219999999999998</v>
      </c>
      <c r="AS8" s="211">
        <v>2.5569999999999999</v>
      </c>
      <c r="AT8" s="211">
        <v>2.5680000000000001</v>
      </c>
      <c r="AU8" s="211">
        <v>2.5630000000000002</v>
      </c>
      <c r="AV8" s="211">
        <v>2.5870000000000002</v>
      </c>
      <c r="AW8" s="211">
        <v>2.6469999999999998</v>
      </c>
      <c r="AX8" s="211">
        <v>2.8290000000000002</v>
      </c>
      <c r="AY8" s="211">
        <v>2.952</v>
      </c>
      <c r="AZ8" s="211">
        <v>2.9089999999999998</v>
      </c>
      <c r="BA8" s="211">
        <v>2.802</v>
      </c>
      <c r="BB8" s="211">
        <v>2.577</v>
      </c>
      <c r="BC8" s="211">
        <v>2.5659999999999998</v>
      </c>
      <c r="BD8" s="211">
        <v>2.6059999999999999</v>
      </c>
      <c r="BE8" s="211">
        <v>2.6480000000000001</v>
      </c>
      <c r="BF8" s="211">
        <v>2.665</v>
      </c>
      <c r="BG8" s="211">
        <v>2.6629999999999998</v>
      </c>
      <c r="BH8" s="211">
        <v>2.6920000000000002</v>
      </c>
      <c r="BI8" s="211">
        <v>2.7589999999999999</v>
      </c>
      <c r="BJ8" s="211">
        <v>2.9409999999999998</v>
      </c>
      <c r="BK8" s="211">
        <v>3.0670000000000002</v>
      </c>
      <c r="BL8" s="211">
        <v>3.032</v>
      </c>
      <c r="BM8" s="211">
        <v>2.9369999999999998</v>
      </c>
      <c r="BN8" s="211">
        <v>2.702</v>
      </c>
      <c r="BO8" s="211">
        <v>2.6869999999999998</v>
      </c>
      <c r="BP8" s="211">
        <v>2.7160000000000002</v>
      </c>
      <c r="BQ8" s="211">
        <v>2.7469999999999999</v>
      </c>
      <c r="BR8" s="211">
        <v>2.7589999999999999</v>
      </c>
      <c r="BS8" s="211">
        <v>2.7549999999999999</v>
      </c>
      <c r="BT8" s="211">
        <v>2.7789999999999999</v>
      </c>
      <c r="BU8" s="211">
        <v>2.843</v>
      </c>
      <c r="BV8" s="211">
        <v>3.0110000000000001</v>
      </c>
      <c r="BW8" s="211">
        <v>3.1360000000000001</v>
      </c>
      <c r="BX8" s="211">
        <v>3.101</v>
      </c>
      <c r="BY8" s="211">
        <v>3.036</v>
      </c>
      <c r="BZ8" s="211">
        <v>2.8210000000000002</v>
      </c>
      <c r="CA8" s="211">
        <v>2.806</v>
      </c>
      <c r="CB8" s="211">
        <v>2.8359999999999999</v>
      </c>
      <c r="CC8" s="211">
        <v>2.8679999999999999</v>
      </c>
      <c r="CD8" s="211">
        <v>2.8860000000000001</v>
      </c>
      <c r="CE8" s="211">
        <v>2.8879999999999999</v>
      </c>
      <c r="CF8" s="211">
        <v>2.9129999999999998</v>
      </c>
      <c r="CG8" s="211">
        <v>2.9780000000000002</v>
      </c>
      <c r="CH8" s="211">
        <v>3.1429999999999998</v>
      </c>
      <c r="CI8" s="211">
        <v>3.2629999999999999</v>
      </c>
      <c r="CJ8" s="211">
        <v>3.2290000000000001</v>
      </c>
      <c r="CK8" s="211">
        <v>3.1640000000000001</v>
      </c>
      <c r="CL8" s="211">
        <v>2.9409999999999998</v>
      </c>
      <c r="CM8" s="211">
        <v>2.9260000000000002</v>
      </c>
      <c r="CN8" s="211">
        <v>2.9550000000000001</v>
      </c>
      <c r="CO8" s="211">
        <v>2.9870000000000001</v>
      </c>
      <c r="CP8" s="211">
        <v>3.0059999999999998</v>
      </c>
      <c r="CQ8" s="211">
        <v>3.01</v>
      </c>
      <c r="CR8" s="211">
        <v>3.0379999999999998</v>
      </c>
      <c r="CS8" s="211">
        <v>3.1030000000000002</v>
      </c>
      <c r="CT8" s="211">
        <v>3.258</v>
      </c>
      <c r="CU8" s="211">
        <v>3.3780000000000001</v>
      </c>
      <c r="CV8" s="211">
        <v>3.343</v>
      </c>
      <c r="CW8" s="211">
        <v>3.278</v>
      </c>
      <c r="CX8" s="211">
        <v>3.0529999999999999</v>
      </c>
      <c r="CY8" s="211">
        <v>3.0350000000000001</v>
      </c>
      <c r="CZ8" s="211">
        <v>3.0649999999999999</v>
      </c>
      <c r="DA8" s="211">
        <v>3.0979999999999999</v>
      </c>
      <c r="DB8" s="211">
        <v>3.1160000000000001</v>
      </c>
      <c r="DC8" s="211">
        <v>3.121</v>
      </c>
      <c r="DD8" s="211">
        <v>3.149</v>
      </c>
      <c r="DE8" s="211">
        <v>3.2149999999999999</v>
      </c>
      <c r="DF8" s="211">
        <v>3.37</v>
      </c>
      <c r="DG8" s="211">
        <v>3.492</v>
      </c>
      <c r="DH8" s="211">
        <v>3.4569999999999999</v>
      </c>
      <c r="DI8" s="211">
        <v>3.3919999999999999</v>
      </c>
      <c r="DJ8" s="211">
        <v>3.1469999999999998</v>
      </c>
      <c r="DK8" s="211">
        <v>3.1269999999999998</v>
      </c>
      <c r="DL8" s="211">
        <v>3.157</v>
      </c>
      <c r="DM8" s="211">
        <v>3.1970000000000001</v>
      </c>
      <c r="DN8" s="211">
        <v>3.2370000000000001</v>
      </c>
      <c r="DO8" s="211">
        <v>3.25</v>
      </c>
      <c r="DP8" s="211">
        <v>3.2930000000000001</v>
      </c>
      <c r="DQ8" s="211">
        <v>3.359</v>
      </c>
      <c r="DR8" s="211">
        <v>3.51</v>
      </c>
      <c r="DS8" s="211">
        <v>3.6309999999999998</v>
      </c>
      <c r="DT8" s="211">
        <v>3.5960000000000001</v>
      </c>
      <c r="DU8" s="211">
        <v>3.5310000000000001</v>
      </c>
      <c r="DV8" s="211">
        <v>3.2360000000000002</v>
      </c>
      <c r="DW8" s="211">
        <v>3.214</v>
      </c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</row>
    <row r="9" spans="1:164" s="11" customFormat="1" x14ac:dyDescent="0.2">
      <c r="A9" s="47"/>
      <c r="B9" s="53">
        <v>43602</v>
      </c>
      <c r="C9" s="54"/>
      <c r="D9" s="54"/>
      <c r="E9" s="54"/>
      <c r="F9" s="211"/>
      <c r="G9" s="211"/>
      <c r="H9" s="211">
        <v>2.6309999999999998</v>
      </c>
      <c r="I9" s="211">
        <v>2.6640000000000001</v>
      </c>
      <c r="J9" s="211">
        <v>2.68</v>
      </c>
      <c r="K9" s="211">
        <v>2.6749999999999998</v>
      </c>
      <c r="L9" s="211">
        <v>2.706</v>
      </c>
      <c r="M9" s="211">
        <v>2.7810000000000001</v>
      </c>
      <c r="N9" s="211">
        <v>2.95</v>
      </c>
      <c r="O9" s="211">
        <v>3.04</v>
      </c>
      <c r="P9" s="211">
        <v>2.9980000000000002</v>
      </c>
      <c r="Q9" s="211">
        <v>2.8759999999999999</v>
      </c>
      <c r="R9" s="211">
        <v>2.6190000000000002</v>
      </c>
      <c r="S9" s="211">
        <v>2.5830000000000002</v>
      </c>
      <c r="T9" s="211">
        <v>2.6150000000000002</v>
      </c>
      <c r="U9" s="211">
        <v>2.649</v>
      </c>
      <c r="V9" s="211">
        <v>2.6579999999999999</v>
      </c>
      <c r="W9" s="211">
        <v>2.6440000000000001</v>
      </c>
      <c r="X9" s="211">
        <v>2.665</v>
      </c>
      <c r="Y9" s="211">
        <v>2.714</v>
      </c>
      <c r="Z9" s="211">
        <v>2.867</v>
      </c>
      <c r="AA9" s="211">
        <v>2.9609999999999999</v>
      </c>
      <c r="AB9" s="211">
        <v>2.923</v>
      </c>
      <c r="AC9" s="211">
        <v>2.7909999999999999</v>
      </c>
      <c r="AD9" s="211">
        <v>2.5249999999999999</v>
      </c>
      <c r="AE9" s="211">
        <v>2.492</v>
      </c>
      <c r="AF9" s="211">
        <v>2.5219999999999998</v>
      </c>
      <c r="AG9" s="211">
        <v>2.556</v>
      </c>
      <c r="AH9" s="211">
        <v>2.5659999999999998</v>
      </c>
      <c r="AI9" s="211">
        <v>2.5590000000000002</v>
      </c>
      <c r="AJ9" s="211">
        <v>2.585</v>
      </c>
      <c r="AK9" s="211">
        <v>2.64</v>
      </c>
      <c r="AL9" s="211">
        <v>2.8149999999999999</v>
      </c>
      <c r="AM9" s="211">
        <v>2.9350000000000001</v>
      </c>
      <c r="AN9" s="211">
        <v>2.8919999999999999</v>
      </c>
      <c r="AO9" s="211">
        <v>2.7719999999999998</v>
      </c>
      <c r="AP9" s="211">
        <v>2.5139999999999998</v>
      </c>
      <c r="AQ9" s="211">
        <v>2.4860000000000002</v>
      </c>
      <c r="AR9" s="211">
        <v>2.5169999999999999</v>
      </c>
      <c r="AS9" s="211">
        <v>2.552</v>
      </c>
      <c r="AT9" s="211">
        <v>2.5630000000000002</v>
      </c>
      <c r="AU9" s="211">
        <v>2.5579999999999998</v>
      </c>
      <c r="AV9" s="211">
        <v>2.5819999999999999</v>
      </c>
      <c r="AW9" s="211">
        <v>2.6419999999999999</v>
      </c>
      <c r="AX9" s="211">
        <v>2.8239999999999998</v>
      </c>
      <c r="AY9" s="211">
        <v>2.9470000000000001</v>
      </c>
      <c r="AZ9" s="211">
        <v>2.9039999999999999</v>
      </c>
      <c r="BA9" s="211">
        <v>2.7970000000000002</v>
      </c>
      <c r="BB9" s="211">
        <v>2.5720000000000001</v>
      </c>
      <c r="BC9" s="211">
        <v>2.5609999999999999</v>
      </c>
      <c r="BD9" s="211">
        <v>2.601</v>
      </c>
      <c r="BE9" s="211">
        <v>2.6429999999999998</v>
      </c>
      <c r="BF9" s="211">
        <v>2.66</v>
      </c>
      <c r="BG9" s="211">
        <v>2.6579999999999999</v>
      </c>
      <c r="BH9" s="211">
        <v>2.6869999999999998</v>
      </c>
      <c r="BI9" s="211">
        <v>2.754</v>
      </c>
      <c r="BJ9" s="211">
        <v>2.9359999999999999</v>
      </c>
      <c r="BK9" s="211">
        <v>3.0619999999999998</v>
      </c>
      <c r="BL9" s="211">
        <v>3.0270000000000001</v>
      </c>
      <c r="BM9" s="211">
        <v>2.9319999999999999</v>
      </c>
      <c r="BN9" s="211">
        <v>2.6970000000000001</v>
      </c>
      <c r="BO9" s="211">
        <v>2.6819999999999999</v>
      </c>
      <c r="BP9" s="211">
        <v>2.7109999999999999</v>
      </c>
      <c r="BQ9" s="211">
        <v>2.742</v>
      </c>
      <c r="BR9" s="211">
        <v>2.754</v>
      </c>
      <c r="BS9" s="211">
        <v>2.75</v>
      </c>
      <c r="BT9" s="211">
        <v>2.774</v>
      </c>
      <c r="BU9" s="211">
        <v>2.8380000000000001</v>
      </c>
      <c r="BV9" s="211">
        <v>3.0059999999999998</v>
      </c>
      <c r="BW9" s="211">
        <v>3.1309999999999998</v>
      </c>
      <c r="BX9" s="211">
        <v>3.0960000000000001</v>
      </c>
      <c r="BY9" s="211">
        <v>3.0310000000000001</v>
      </c>
      <c r="BZ9" s="211">
        <v>2.8159999999999998</v>
      </c>
      <c r="CA9" s="211">
        <v>2.8010000000000002</v>
      </c>
      <c r="CB9" s="211">
        <v>2.831</v>
      </c>
      <c r="CC9" s="211">
        <v>2.863</v>
      </c>
      <c r="CD9" s="211">
        <v>2.8809999999999998</v>
      </c>
      <c r="CE9" s="211">
        <v>2.883</v>
      </c>
      <c r="CF9" s="211">
        <v>2.9079999999999999</v>
      </c>
      <c r="CG9" s="211">
        <v>2.9729999999999999</v>
      </c>
      <c r="CH9" s="211">
        <v>3.1379999999999999</v>
      </c>
      <c r="CI9" s="211">
        <v>3.258</v>
      </c>
      <c r="CJ9" s="211">
        <v>3.2240000000000002</v>
      </c>
      <c r="CK9" s="211">
        <v>3.1589999999999998</v>
      </c>
      <c r="CL9" s="211">
        <v>2.9359999999999999</v>
      </c>
      <c r="CM9" s="211">
        <v>2.9209999999999998</v>
      </c>
      <c r="CN9" s="211">
        <v>2.95</v>
      </c>
      <c r="CO9" s="211">
        <v>2.9820000000000002</v>
      </c>
      <c r="CP9" s="211">
        <v>3.0009999999999999</v>
      </c>
      <c r="CQ9" s="211">
        <v>3.0049999999999999</v>
      </c>
      <c r="CR9" s="211">
        <v>3.0329999999999999</v>
      </c>
      <c r="CS9" s="211">
        <v>3.0979999999999999</v>
      </c>
      <c r="CT9" s="211">
        <v>3.2530000000000001</v>
      </c>
      <c r="CU9" s="211">
        <v>3.3730000000000002</v>
      </c>
      <c r="CV9" s="211">
        <v>3.3380000000000001</v>
      </c>
      <c r="CW9" s="211">
        <v>3.2730000000000001</v>
      </c>
      <c r="CX9" s="211">
        <v>3.048</v>
      </c>
      <c r="CY9" s="211">
        <v>3.03</v>
      </c>
      <c r="CZ9" s="211">
        <v>3.06</v>
      </c>
      <c r="DA9" s="211">
        <v>3.093</v>
      </c>
      <c r="DB9" s="211">
        <v>3.1110000000000002</v>
      </c>
      <c r="DC9" s="211">
        <v>3.1160000000000001</v>
      </c>
      <c r="DD9" s="211">
        <v>3.1440000000000001</v>
      </c>
      <c r="DE9" s="211">
        <v>3.21</v>
      </c>
      <c r="DF9" s="211">
        <v>3.3650000000000002</v>
      </c>
      <c r="DG9" s="211">
        <v>3.4870000000000001</v>
      </c>
      <c r="DH9" s="211">
        <v>3.452</v>
      </c>
      <c r="DI9" s="211">
        <v>3.387</v>
      </c>
      <c r="DJ9" s="211">
        <v>3.1419999999999999</v>
      </c>
      <c r="DK9" s="211">
        <v>3.1219999999999999</v>
      </c>
      <c r="DL9" s="211">
        <v>3.1520000000000001</v>
      </c>
      <c r="DM9" s="211">
        <v>3.1920000000000002</v>
      </c>
      <c r="DN9" s="211">
        <v>3.2320000000000002</v>
      </c>
      <c r="DO9" s="211">
        <v>3.2450000000000001</v>
      </c>
      <c r="DP9" s="211">
        <v>3.2879999999999998</v>
      </c>
      <c r="DQ9" s="211">
        <v>3.3540000000000001</v>
      </c>
      <c r="DR9" s="211">
        <v>3.5049999999999999</v>
      </c>
      <c r="DS9" s="211">
        <v>3.6259999999999999</v>
      </c>
      <c r="DT9" s="211">
        <v>3.5910000000000002</v>
      </c>
      <c r="DU9" s="211">
        <v>3.5259999999999998</v>
      </c>
      <c r="DV9" s="211">
        <v>3.2309999999999999</v>
      </c>
      <c r="DW9" s="211">
        <v>3.2090000000000001</v>
      </c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</row>
    <row r="10" spans="1:164" s="11" customFormat="1" x14ac:dyDescent="0.2">
      <c r="A10" s="47"/>
      <c r="B10" s="53">
        <v>43601</v>
      </c>
      <c r="C10" s="54"/>
      <c r="D10" s="54"/>
      <c r="E10" s="54"/>
      <c r="F10" s="211"/>
      <c r="G10" s="211"/>
      <c r="H10" s="211">
        <v>2.6389999999999998</v>
      </c>
      <c r="I10" s="211">
        <v>2.6739999999999999</v>
      </c>
      <c r="J10" s="211">
        <v>2.6890000000000001</v>
      </c>
      <c r="K10" s="211">
        <v>2.6840000000000002</v>
      </c>
      <c r="L10" s="211">
        <v>2.714</v>
      </c>
      <c r="M10" s="211">
        <v>2.786</v>
      </c>
      <c r="N10" s="211">
        <v>2.9529999999999998</v>
      </c>
      <c r="O10" s="211">
        <v>3.044</v>
      </c>
      <c r="P10" s="211">
        <v>3.0030000000000001</v>
      </c>
      <c r="Q10" s="211">
        <v>2.8809999999999998</v>
      </c>
      <c r="R10" s="211">
        <v>2.6219999999999999</v>
      </c>
      <c r="S10" s="211">
        <v>2.585</v>
      </c>
      <c r="T10" s="211">
        <v>2.6160000000000001</v>
      </c>
      <c r="U10" s="211">
        <v>2.65</v>
      </c>
      <c r="V10" s="211">
        <v>2.66</v>
      </c>
      <c r="W10" s="211">
        <v>2.6459999999999999</v>
      </c>
      <c r="X10" s="211">
        <v>2.6659999999999999</v>
      </c>
      <c r="Y10" s="211">
        <v>2.7160000000000002</v>
      </c>
      <c r="Z10" s="211">
        <v>2.8690000000000002</v>
      </c>
      <c r="AA10" s="211">
        <v>2.9620000000000002</v>
      </c>
      <c r="AB10" s="211">
        <v>2.9249999999999998</v>
      </c>
      <c r="AC10" s="211">
        <v>2.79</v>
      </c>
      <c r="AD10" s="211">
        <v>2.5219999999999998</v>
      </c>
      <c r="AE10" s="211">
        <v>2.4889999999999999</v>
      </c>
      <c r="AF10" s="211">
        <v>2.5179999999999998</v>
      </c>
      <c r="AG10" s="211">
        <v>2.552</v>
      </c>
      <c r="AH10" s="211">
        <v>2.5619999999999998</v>
      </c>
      <c r="AI10" s="211">
        <v>2.5550000000000002</v>
      </c>
      <c r="AJ10" s="211">
        <v>2.581</v>
      </c>
      <c r="AK10" s="211">
        <v>2.6360000000000001</v>
      </c>
      <c r="AL10" s="211">
        <v>2.8109999999999999</v>
      </c>
      <c r="AM10" s="211">
        <v>2.931</v>
      </c>
      <c r="AN10" s="211">
        <v>2.8879999999999999</v>
      </c>
      <c r="AO10" s="211">
        <v>2.7679999999999998</v>
      </c>
      <c r="AP10" s="211">
        <v>2.5099999999999998</v>
      </c>
      <c r="AQ10" s="211">
        <v>2.4820000000000002</v>
      </c>
      <c r="AR10" s="211">
        <v>2.5129999999999999</v>
      </c>
      <c r="AS10" s="211">
        <v>2.548</v>
      </c>
      <c r="AT10" s="211">
        <v>2.5590000000000002</v>
      </c>
      <c r="AU10" s="211">
        <v>2.5539999999999998</v>
      </c>
      <c r="AV10" s="211">
        <v>2.5779999999999998</v>
      </c>
      <c r="AW10" s="211">
        <v>2.6379999999999999</v>
      </c>
      <c r="AX10" s="211">
        <v>2.82</v>
      </c>
      <c r="AY10" s="211">
        <v>2.9430000000000001</v>
      </c>
      <c r="AZ10" s="211">
        <v>2.9</v>
      </c>
      <c r="BA10" s="211">
        <v>2.7930000000000001</v>
      </c>
      <c r="BB10" s="211">
        <v>2.5680000000000001</v>
      </c>
      <c r="BC10" s="211">
        <v>2.5569999999999999</v>
      </c>
      <c r="BD10" s="211">
        <v>2.597</v>
      </c>
      <c r="BE10" s="211">
        <v>2.6389999999999998</v>
      </c>
      <c r="BF10" s="211">
        <v>2.6560000000000001</v>
      </c>
      <c r="BG10" s="211">
        <v>2.6539999999999999</v>
      </c>
      <c r="BH10" s="211">
        <v>2.6829999999999998</v>
      </c>
      <c r="BI10" s="211">
        <v>2.75</v>
      </c>
      <c r="BJ10" s="211">
        <v>2.9319999999999999</v>
      </c>
      <c r="BK10" s="211">
        <v>3.0579999999999998</v>
      </c>
      <c r="BL10" s="211">
        <v>3.0230000000000001</v>
      </c>
      <c r="BM10" s="211">
        <v>2.9279999999999999</v>
      </c>
      <c r="BN10" s="211">
        <v>2.6930000000000001</v>
      </c>
      <c r="BO10" s="211">
        <v>2.6779999999999999</v>
      </c>
      <c r="BP10" s="211">
        <v>2.7069999999999999</v>
      </c>
      <c r="BQ10" s="211">
        <v>2.738</v>
      </c>
      <c r="BR10" s="211">
        <v>2.75</v>
      </c>
      <c r="BS10" s="211">
        <v>2.746</v>
      </c>
      <c r="BT10" s="211">
        <v>2.77</v>
      </c>
      <c r="BU10" s="211">
        <v>2.8340000000000001</v>
      </c>
      <c r="BV10" s="211">
        <v>3.0019999999999998</v>
      </c>
      <c r="BW10" s="211">
        <v>3.1269999999999998</v>
      </c>
      <c r="BX10" s="211">
        <v>3.0920000000000001</v>
      </c>
      <c r="BY10" s="211">
        <v>3.0270000000000001</v>
      </c>
      <c r="BZ10" s="211">
        <v>2.8119999999999998</v>
      </c>
      <c r="CA10" s="211">
        <v>2.7970000000000002</v>
      </c>
      <c r="CB10" s="211">
        <v>2.827</v>
      </c>
      <c r="CC10" s="211">
        <v>2.859</v>
      </c>
      <c r="CD10" s="211">
        <v>2.8769999999999998</v>
      </c>
      <c r="CE10" s="211">
        <v>2.879</v>
      </c>
      <c r="CF10" s="211">
        <v>2.9039999999999999</v>
      </c>
      <c r="CG10" s="211">
        <v>2.9689999999999999</v>
      </c>
      <c r="CH10" s="211">
        <v>3.1339999999999999</v>
      </c>
      <c r="CI10" s="211">
        <v>3.254</v>
      </c>
      <c r="CJ10" s="211">
        <v>3.22</v>
      </c>
      <c r="CK10" s="211">
        <v>3.1549999999999998</v>
      </c>
      <c r="CL10" s="211">
        <v>2.9319999999999999</v>
      </c>
      <c r="CM10" s="211">
        <v>2.9169999999999998</v>
      </c>
      <c r="CN10" s="211">
        <v>2.9460000000000002</v>
      </c>
      <c r="CO10" s="211">
        <v>2.9780000000000002</v>
      </c>
      <c r="CP10" s="211">
        <v>2.9969999999999999</v>
      </c>
      <c r="CQ10" s="211">
        <v>3.0009999999999999</v>
      </c>
      <c r="CR10" s="211">
        <v>3.0289999999999999</v>
      </c>
      <c r="CS10" s="211">
        <v>3.0939999999999999</v>
      </c>
      <c r="CT10" s="211">
        <v>3.2490000000000001</v>
      </c>
      <c r="CU10" s="211">
        <v>3.3690000000000002</v>
      </c>
      <c r="CV10" s="211">
        <v>3.3340000000000001</v>
      </c>
      <c r="CW10" s="211">
        <v>3.2690000000000001</v>
      </c>
      <c r="CX10" s="211">
        <v>3.044</v>
      </c>
      <c r="CY10" s="211">
        <v>3.0259999999999998</v>
      </c>
      <c r="CZ10" s="211">
        <v>3.056</v>
      </c>
      <c r="DA10" s="211">
        <v>3.089</v>
      </c>
      <c r="DB10" s="211">
        <v>3.1070000000000002</v>
      </c>
      <c r="DC10" s="211">
        <v>3.1120000000000001</v>
      </c>
      <c r="DD10" s="211">
        <v>3.14</v>
      </c>
      <c r="DE10" s="211">
        <v>3.206</v>
      </c>
      <c r="DF10" s="211">
        <v>3.3610000000000002</v>
      </c>
      <c r="DG10" s="211">
        <v>3.4830000000000001</v>
      </c>
      <c r="DH10" s="211">
        <v>3.448</v>
      </c>
      <c r="DI10" s="211">
        <v>3.383</v>
      </c>
      <c r="DJ10" s="211">
        <v>3.1379999999999999</v>
      </c>
      <c r="DK10" s="211">
        <v>3.1179999999999999</v>
      </c>
      <c r="DL10" s="211">
        <v>3.1480000000000001</v>
      </c>
      <c r="DM10" s="211">
        <v>3.1880000000000002</v>
      </c>
      <c r="DN10" s="211">
        <v>3.2280000000000002</v>
      </c>
      <c r="DO10" s="211">
        <v>3.2410000000000001</v>
      </c>
      <c r="DP10" s="211">
        <v>3.2839999999999998</v>
      </c>
      <c r="DQ10" s="211">
        <v>3.35</v>
      </c>
      <c r="DR10" s="211">
        <v>3.5009999999999999</v>
      </c>
      <c r="DS10" s="211">
        <v>3.6219999999999999</v>
      </c>
      <c r="DT10" s="211">
        <v>3.5870000000000002</v>
      </c>
      <c r="DU10" s="211">
        <v>3.5219999999999998</v>
      </c>
      <c r="DV10" s="211">
        <v>3.2269999999999999</v>
      </c>
      <c r="DW10" s="211">
        <v>3.2050000000000001</v>
      </c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</row>
    <row r="11" spans="1:164" s="11" customFormat="1" x14ac:dyDescent="0.2">
      <c r="A11" s="47"/>
      <c r="B11" s="53">
        <v>43600</v>
      </c>
      <c r="C11" s="54"/>
      <c r="D11" s="54"/>
      <c r="E11" s="54"/>
      <c r="F11" s="211"/>
      <c r="G11" s="211"/>
      <c r="H11" s="211">
        <v>2.601</v>
      </c>
      <c r="I11" s="211">
        <v>2.6339999999999999</v>
      </c>
      <c r="J11" s="211">
        <v>2.6509999999999998</v>
      </c>
      <c r="K11" s="211">
        <v>2.6459999999999999</v>
      </c>
      <c r="L11" s="211">
        <v>2.677</v>
      </c>
      <c r="M11" s="211">
        <v>2.7490000000000001</v>
      </c>
      <c r="N11" s="211">
        <v>2.9169999999999998</v>
      </c>
      <c r="O11" s="211">
        <v>3.0059999999999998</v>
      </c>
      <c r="P11" s="211">
        <v>2.9670000000000001</v>
      </c>
      <c r="Q11" s="211">
        <v>2.847</v>
      </c>
      <c r="R11" s="211">
        <v>2.5990000000000002</v>
      </c>
      <c r="S11" s="211">
        <v>2.5640000000000001</v>
      </c>
      <c r="T11" s="211">
        <v>2.597</v>
      </c>
      <c r="U11" s="211">
        <v>2.6320000000000001</v>
      </c>
      <c r="V11" s="211">
        <v>2.641</v>
      </c>
      <c r="W11" s="211">
        <v>2.6259999999999999</v>
      </c>
      <c r="X11" s="211">
        <v>2.6480000000000001</v>
      </c>
      <c r="Y11" s="211">
        <v>2.6989999999999998</v>
      </c>
      <c r="Z11" s="211">
        <v>2.8540000000000001</v>
      </c>
      <c r="AA11" s="211">
        <v>2.9489999999999998</v>
      </c>
      <c r="AB11" s="211">
        <v>2.9119999999999999</v>
      </c>
      <c r="AC11" s="211">
        <v>2.7839999999999998</v>
      </c>
      <c r="AD11" s="211">
        <v>2.5169999999999999</v>
      </c>
      <c r="AE11" s="211">
        <v>2.4870000000000001</v>
      </c>
      <c r="AF11" s="211">
        <v>2.516</v>
      </c>
      <c r="AG11" s="211">
        <v>2.5499999999999998</v>
      </c>
      <c r="AH11" s="211">
        <v>2.5590000000000002</v>
      </c>
      <c r="AI11" s="211">
        <v>2.552</v>
      </c>
      <c r="AJ11" s="211">
        <v>2.577</v>
      </c>
      <c r="AK11" s="211">
        <v>2.6309999999999998</v>
      </c>
      <c r="AL11" s="211">
        <v>2.806</v>
      </c>
      <c r="AM11" s="211">
        <v>2.9260000000000002</v>
      </c>
      <c r="AN11" s="211">
        <v>2.883</v>
      </c>
      <c r="AO11" s="211">
        <v>2.7629999999999999</v>
      </c>
      <c r="AP11" s="211">
        <v>2.5030000000000001</v>
      </c>
      <c r="AQ11" s="211">
        <v>2.4750000000000001</v>
      </c>
      <c r="AR11" s="211">
        <v>2.5059999999999998</v>
      </c>
      <c r="AS11" s="211">
        <v>2.5409999999999999</v>
      </c>
      <c r="AT11" s="211">
        <v>2.552</v>
      </c>
      <c r="AU11" s="211">
        <v>2.5470000000000002</v>
      </c>
      <c r="AV11" s="211">
        <v>2.5710000000000002</v>
      </c>
      <c r="AW11" s="211">
        <v>2.6309999999999998</v>
      </c>
      <c r="AX11" s="211">
        <v>2.8130000000000002</v>
      </c>
      <c r="AY11" s="211">
        <v>2.9359999999999999</v>
      </c>
      <c r="AZ11" s="211">
        <v>2.8929999999999998</v>
      </c>
      <c r="BA11" s="211">
        <v>2.7879999999999998</v>
      </c>
      <c r="BB11" s="211">
        <v>2.5659999999999998</v>
      </c>
      <c r="BC11" s="211">
        <v>2.5550000000000002</v>
      </c>
      <c r="BD11" s="211">
        <v>2.5950000000000002</v>
      </c>
      <c r="BE11" s="211">
        <v>2.637</v>
      </c>
      <c r="BF11" s="211">
        <v>2.6539999999999999</v>
      </c>
      <c r="BG11" s="211">
        <v>2.6520000000000001</v>
      </c>
      <c r="BH11" s="211">
        <v>2.681</v>
      </c>
      <c r="BI11" s="211">
        <v>2.7480000000000002</v>
      </c>
      <c r="BJ11" s="211">
        <v>2.931</v>
      </c>
      <c r="BK11" s="211">
        <v>3.0579999999999998</v>
      </c>
      <c r="BL11" s="211">
        <v>3.0230000000000001</v>
      </c>
      <c r="BM11" s="211">
        <v>2.9279999999999999</v>
      </c>
      <c r="BN11" s="211">
        <v>2.6930000000000001</v>
      </c>
      <c r="BO11" s="211">
        <v>2.6779999999999999</v>
      </c>
      <c r="BP11" s="211">
        <v>2.7069999999999999</v>
      </c>
      <c r="BQ11" s="211">
        <v>2.738</v>
      </c>
      <c r="BR11" s="211">
        <v>2.7509999999999999</v>
      </c>
      <c r="BS11" s="211">
        <v>2.7509999999999999</v>
      </c>
      <c r="BT11" s="211">
        <v>2.7759999999999998</v>
      </c>
      <c r="BU11" s="211">
        <v>2.843</v>
      </c>
      <c r="BV11" s="211">
        <v>3.0110000000000001</v>
      </c>
      <c r="BW11" s="211">
        <v>3.1360000000000001</v>
      </c>
      <c r="BX11" s="211">
        <v>3.101</v>
      </c>
      <c r="BY11" s="211">
        <v>3.036</v>
      </c>
      <c r="BZ11" s="211">
        <v>2.8159999999999998</v>
      </c>
      <c r="CA11" s="211">
        <v>2.8010000000000002</v>
      </c>
      <c r="CB11" s="211">
        <v>2.831</v>
      </c>
      <c r="CC11" s="211">
        <v>2.863</v>
      </c>
      <c r="CD11" s="211">
        <v>2.8809999999999998</v>
      </c>
      <c r="CE11" s="211">
        <v>2.883</v>
      </c>
      <c r="CF11" s="211">
        <v>2.9079999999999999</v>
      </c>
      <c r="CG11" s="211">
        <v>2.9729999999999999</v>
      </c>
      <c r="CH11" s="211">
        <v>3.1379999999999999</v>
      </c>
      <c r="CI11" s="211">
        <v>3.258</v>
      </c>
      <c r="CJ11" s="211">
        <v>3.2240000000000002</v>
      </c>
      <c r="CK11" s="211">
        <v>3.1589999999999998</v>
      </c>
      <c r="CL11" s="211">
        <v>2.9359999999999999</v>
      </c>
      <c r="CM11" s="211">
        <v>2.9209999999999998</v>
      </c>
      <c r="CN11" s="211">
        <v>2.95</v>
      </c>
      <c r="CO11" s="211">
        <v>2.9820000000000002</v>
      </c>
      <c r="CP11" s="211">
        <v>3.0009999999999999</v>
      </c>
      <c r="CQ11" s="211">
        <v>3.0049999999999999</v>
      </c>
      <c r="CR11" s="211">
        <v>3.0329999999999999</v>
      </c>
      <c r="CS11" s="211">
        <v>3.0979999999999999</v>
      </c>
      <c r="CT11" s="211">
        <v>3.2530000000000001</v>
      </c>
      <c r="CU11" s="211">
        <v>3.3730000000000002</v>
      </c>
      <c r="CV11" s="211">
        <v>3.3380000000000001</v>
      </c>
      <c r="CW11" s="211">
        <v>3.2730000000000001</v>
      </c>
      <c r="CX11" s="211">
        <v>3.048</v>
      </c>
      <c r="CY11" s="211">
        <v>3.03</v>
      </c>
      <c r="CZ11" s="211">
        <v>3.06</v>
      </c>
      <c r="DA11" s="211">
        <v>3.093</v>
      </c>
      <c r="DB11" s="211">
        <v>3.1110000000000002</v>
      </c>
      <c r="DC11" s="211">
        <v>3.1160000000000001</v>
      </c>
      <c r="DD11" s="211">
        <v>3.1440000000000001</v>
      </c>
      <c r="DE11" s="211">
        <v>3.21</v>
      </c>
      <c r="DF11" s="211">
        <v>3.3650000000000002</v>
      </c>
      <c r="DG11" s="211">
        <v>3.4870000000000001</v>
      </c>
      <c r="DH11" s="211">
        <v>3.452</v>
      </c>
      <c r="DI11" s="211">
        <v>3.387</v>
      </c>
      <c r="DJ11" s="211">
        <v>3.1419999999999999</v>
      </c>
      <c r="DK11" s="211">
        <v>3.1219999999999999</v>
      </c>
      <c r="DL11" s="211">
        <v>3.1520000000000001</v>
      </c>
      <c r="DM11" s="211">
        <v>3.1920000000000002</v>
      </c>
      <c r="DN11" s="211">
        <v>3.2320000000000002</v>
      </c>
      <c r="DO11" s="211">
        <v>3.2450000000000001</v>
      </c>
      <c r="DP11" s="211">
        <v>3.2879999999999998</v>
      </c>
      <c r="DQ11" s="211">
        <v>3.3540000000000001</v>
      </c>
      <c r="DR11" s="211">
        <v>3.5049999999999999</v>
      </c>
      <c r="DS11" s="211">
        <v>3.6259999999999999</v>
      </c>
      <c r="DT11" s="211">
        <v>3.5910000000000002</v>
      </c>
      <c r="DU11" s="211">
        <v>3.5259999999999998</v>
      </c>
      <c r="DV11" s="211">
        <v>3.2309999999999999</v>
      </c>
      <c r="DW11" s="211">
        <v>3.2090000000000001</v>
      </c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</row>
    <row r="12" spans="1:164" s="11" customFormat="1" x14ac:dyDescent="0.2">
      <c r="A12" s="47"/>
      <c r="B12" s="53">
        <v>43599</v>
      </c>
      <c r="C12" s="54"/>
      <c r="D12" s="54"/>
      <c r="E12" s="54"/>
      <c r="F12" s="211"/>
      <c r="G12" s="211"/>
      <c r="H12" s="211">
        <v>2.6589999999999998</v>
      </c>
      <c r="I12" s="211">
        <v>2.6890000000000001</v>
      </c>
      <c r="J12" s="211">
        <v>2.7050000000000001</v>
      </c>
      <c r="K12" s="211">
        <v>2.6989999999999998</v>
      </c>
      <c r="L12" s="211">
        <v>2.7290000000000001</v>
      </c>
      <c r="M12" s="211">
        <v>2.7989999999999999</v>
      </c>
      <c r="N12" s="211">
        <v>2.9630000000000001</v>
      </c>
      <c r="O12" s="211">
        <v>3.0489999999999999</v>
      </c>
      <c r="P12" s="211">
        <v>3.004</v>
      </c>
      <c r="Q12" s="211">
        <v>2.875</v>
      </c>
      <c r="R12" s="211">
        <v>2.613</v>
      </c>
      <c r="S12" s="211">
        <v>2.5779999999999998</v>
      </c>
      <c r="T12" s="211">
        <v>2.609</v>
      </c>
      <c r="U12" s="211">
        <v>2.6419999999999999</v>
      </c>
      <c r="V12" s="211">
        <v>2.649</v>
      </c>
      <c r="W12" s="211">
        <v>2.6320000000000001</v>
      </c>
      <c r="X12" s="211">
        <v>2.653</v>
      </c>
      <c r="Y12" s="211">
        <v>2.7040000000000002</v>
      </c>
      <c r="Z12" s="211">
        <v>2.8580000000000001</v>
      </c>
      <c r="AA12" s="211">
        <v>2.9529999999999998</v>
      </c>
      <c r="AB12" s="211">
        <v>2.9140000000000001</v>
      </c>
      <c r="AC12" s="211">
        <v>2.7839999999999998</v>
      </c>
      <c r="AD12" s="211">
        <v>2.5169999999999999</v>
      </c>
      <c r="AE12" s="211">
        <v>2.484</v>
      </c>
      <c r="AF12" s="211">
        <v>2.5129999999999999</v>
      </c>
      <c r="AG12" s="211">
        <v>2.5470000000000002</v>
      </c>
      <c r="AH12" s="211">
        <v>2.556</v>
      </c>
      <c r="AI12" s="211">
        <v>2.5489999999999999</v>
      </c>
      <c r="AJ12" s="211">
        <v>2.5739999999999998</v>
      </c>
      <c r="AK12" s="211">
        <v>2.6280000000000001</v>
      </c>
      <c r="AL12" s="211">
        <v>2.8029999999999999</v>
      </c>
      <c r="AM12" s="211">
        <v>2.923</v>
      </c>
      <c r="AN12" s="211">
        <v>2.88</v>
      </c>
      <c r="AO12" s="211">
        <v>2.76</v>
      </c>
      <c r="AP12" s="211">
        <v>2.5049999999999999</v>
      </c>
      <c r="AQ12" s="211">
        <v>2.4769999999999999</v>
      </c>
      <c r="AR12" s="211">
        <v>2.508</v>
      </c>
      <c r="AS12" s="211">
        <v>2.5430000000000001</v>
      </c>
      <c r="AT12" s="211">
        <v>2.5539999999999998</v>
      </c>
      <c r="AU12" s="211">
        <v>2.5489999999999999</v>
      </c>
      <c r="AV12" s="211">
        <v>2.573</v>
      </c>
      <c r="AW12" s="211">
        <v>2.633</v>
      </c>
      <c r="AX12" s="211">
        <v>2.8149999999999999</v>
      </c>
      <c r="AY12" s="211">
        <v>2.9350000000000001</v>
      </c>
      <c r="AZ12" s="211">
        <v>2.89</v>
      </c>
      <c r="BA12" s="211">
        <v>2.7850000000000001</v>
      </c>
      <c r="BB12" s="211">
        <v>2.5630000000000002</v>
      </c>
      <c r="BC12" s="211">
        <v>2.5579999999999998</v>
      </c>
      <c r="BD12" s="211">
        <v>2.597</v>
      </c>
      <c r="BE12" s="211">
        <v>2.6389999999999998</v>
      </c>
      <c r="BF12" s="211">
        <v>2.6560000000000001</v>
      </c>
      <c r="BG12" s="211">
        <v>2.6539999999999999</v>
      </c>
      <c r="BH12" s="211">
        <v>2.6829999999999998</v>
      </c>
      <c r="BI12" s="211">
        <v>2.75</v>
      </c>
      <c r="BJ12" s="211">
        <v>2.9329999999999998</v>
      </c>
      <c r="BK12" s="211">
        <v>3.06</v>
      </c>
      <c r="BL12" s="211">
        <v>3.0249999999999999</v>
      </c>
      <c r="BM12" s="211">
        <v>2.93</v>
      </c>
      <c r="BN12" s="211">
        <v>2.69</v>
      </c>
      <c r="BO12" s="211">
        <v>2.6749999999999998</v>
      </c>
      <c r="BP12" s="211">
        <v>2.7040000000000002</v>
      </c>
      <c r="BQ12" s="211">
        <v>2.7349999999999999</v>
      </c>
      <c r="BR12" s="211">
        <v>2.7480000000000002</v>
      </c>
      <c r="BS12" s="211">
        <v>2.7480000000000002</v>
      </c>
      <c r="BT12" s="211">
        <v>2.7730000000000001</v>
      </c>
      <c r="BU12" s="211">
        <v>2.84</v>
      </c>
      <c r="BV12" s="211">
        <v>3.008</v>
      </c>
      <c r="BW12" s="211">
        <v>3.133</v>
      </c>
      <c r="BX12" s="211">
        <v>3.0979999999999999</v>
      </c>
      <c r="BY12" s="211">
        <v>3.0350000000000001</v>
      </c>
      <c r="BZ12" s="211">
        <v>2.8149999999999999</v>
      </c>
      <c r="CA12" s="211">
        <v>2.8</v>
      </c>
      <c r="CB12" s="211">
        <v>2.83</v>
      </c>
      <c r="CC12" s="211">
        <v>2.8620000000000001</v>
      </c>
      <c r="CD12" s="211">
        <v>2.88</v>
      </c>
      <c r="CE12" s="211">
        <v>2.8820000000000001</v>
      </c>
      <c r="CF12" s="211">
        <v>2.907</v>
      </c>
      <c r="CG12" s="211">
        <v>2.972</v>
      </c>
      <c r="CH12" s="211">
        <v>3.137</v>
      </c>
      <c r="CI12" s="211">
        <v>3.2570000000000001</v>
      </c>
      <c r="CJ12" s="211">
        <v>3.2269999999999999</v>
      </c>
      <c r="CK12" s="211">
        <v>3.1619999999999999</v>
      </c>
      <c r="CL12" s="211">
        <v>2.9390000000000001</v>
      </c>
      <c r="CM12" s="211">
        <v>2.9239999999999999</v>
      </c>
      <c r="CN12" s="211">
        <v>2.9529999999999998</v>
      </c>
      <c r="CO12" s="211">
        <v>2.9849999999999999</v>
      </c>
      <c r="CP12" s="211">
        <v>3.004</v>
      </c>
      <c r="CQ12" s="211">
        <v>3.008</v>
      </c>
      <c r="CR12" s="211">
        <v>3.036</v>
      </c>
      <c r="CS12" s="211">
        <v>3.101</v>
      </c>
      <c r="CT12" s="211">
        <v>3.2559999999999998</v>
      </c>
      <c r="CU12" s="211">
        <v>3.3759999999999999</v>
      </c>
      <c r="CV12" s="211">
        <v>3.3439999999999999</v>
      </c>
      <c r="CW12" s="211">
        <v>3.2789999999999999</v>
      </c>
      <c r="CX12" s="211">
        <v>3.0390000000000001</v>
      </c>
      <c r="CY12" s="211">
        <v>3.0190000000000001</v>
      </c>
      <c r="CZ12" s="211">
        <v>3.0459999999999998</v>
      </c>
      <c r="DA12" s="211">
        <v>3.0750000000000002</v>
      </c>
      <c r="DB12" s="211">
        <v>3.093</v>
      </c>
      <c r="DC12" s="211">
        <v>3.0979999999999999</v>
      </c>
      <c r="DD12" s="211">
        <v>3.1259999999999999</v>
      </c>
      <c r="DE12" s="211">
        <v>3.1920000000000002</v>
      </c>
      <c r="DF12" s="211">
        <v>3.347</v>
      </c>
      <c r="DG12" s="211">
        <v>3.4689999999999999</v>
      </c>
      <c r="DH12" s="211">
        <v>3.4340000000000002</v>
      </c>
      <c r="DI12" s="211">
        <v>3.3690000000000002</v>
      </c>
      <c r="DJ12" s="211">
        <v>3.1240000000000001</v>
      </c>
      <c r="DK12" s="211">
        <v>3.1040000000000001</v>
      </c>
      <c r="DL12" s="211">
        <v>3.1339999999999999</v>
      </c>
      <c r="DM12" s="211">
        <v>3.1739999999999999</v>
      </c>
      <c r="DN12" s="211">
        <v>3.214</v>
      </c>
      <c r="DO12" s="211">
        <v>3.2269999999999999</v>
      </c>
      <c r="DP12" s="211">
        <v>3.27</v>
      </c>
      <c r="DQ12" s="211">
        <v>3.3359999999999999</v>
      </c>
      <c r="DR12" s="211">
        <v>3.4870000000000001</v>
      </c>
      <c r="DS12" s="211">
        <v>3.6080000000000001</v>
      </c>
      <c r="DT12" s="211">
        <v>3.573</v>
      </c>
      <c r="DU12" s="211">
        <v>3.508</v>
      </c>
      <c r="DV12" s="211">
        <v>3.2130000000000001</v>
      </c>
      <c r="DW12" s="211">
        <v>3.1909999999999998</v>
      </c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</row>
    <row r="13" spans="1:164" s="11" customFormat="1" x14ac:dyDescent="0.2">
      <c r="A13" s="47"/>
      <c r="B13" s="53">
        <v>43598</v>
      </c>
      <c r="C13" s="54"/>
      <c r="D13" s="54"/>
      <c r="E13" s="54"/>
      <c r="F13" s="211"/>
      <c r="G13" s="211"/>
      <c r="H13" s="211">
        <v>2.621</v>
      </c>
      <c r="I13" s="211">
        <v>2.653</v>
      </c>
      <c r="J13" s="211">
        <v>2.6709999999999998</v>
      </c>
      <c r="K13" s="211">
        <v>2.6669999999999998</v>
      </c>
      <c r="L13" s="211">
        <v>2.6960000000000002</v>
      </c>
      <c r="M13" s="211">
        <v>2.7669999999999999</v>
      </c>
      <c r="N13" s="211">
        <v>2.9319999999999999</v>
      </c>
      <c r="O13" s="211">
        <v>3.02</v>
      </c>
      <c r="P13" s="211">
        <v>2.9740000000000002</v>
      </c>
      <c r="Q13" s="211">
        <v>2.8450000000000002</v>
      </c>
      <c r="R13" s="211">
        <v>2.5939999999999999</v>
      </c>
      <c r="S13" s="211">
        <v>2.5579999999999998</v>
      </c>
      <c r="T13" s="211">
        <v>2.589</v>
      </c>
      <c r="U13" s="211">
        <v>2.6219999999999999</v>
      </c>
      <c r="V13" s="211">
        <v>2.63</v>
      </c>
      <c r="W13" s="211">
        <v>2.6139999999999999</v>
      </c>
      <c r="X13" s="211">
        <v>2.6360000000000001</v>
      </c>
      <c r="Y13" s="211">
        <v>2.6869999999999998</v>
      </c>
      <c r="Z13" s="211">
        <v>2.8420000000000001</v>
      </c>
      <c r="AA13" s="211">
        <v>2.9390000000000001</v>
      </c>
      <c r="AB13" s="211">
        <v>2.9020000000000001</v>
      </c>
      <c r="AC13" s="211">
        <v>2.7719999999999998</v>
      </c>
      <c r="AD13" s="211">
        <v>2.5030000000000001</v>
      </c>
      <c r="AE13" s="211">
        <v>2.4700000000000002</v>
      </c>
      <c r="AF13" s="211">
        <v>2.4990000000000001</v>
      </c>
      <c r="AG13" s="211">
        <v>2.5329999999999999</v>
      </c>
      <c r="AH13" s="211">
        <v>2.5430000000000001</v>
      </c>
      <c r="AI13" s="211">
        <v>2.5369999999999999</v>
      </c>
      <c r="AJ13" s="211">
        <v>2.5630000000000002</v>
      </c>
      <c r="AK13" s="211">
        <v>2.617</v>
      </c>
      <c r="AL13" s="211">
        <v>2.7919999999999998</v>
      </c>
      <c r="AM13" s="211">
        <v>2.9119999999999999</v>
      </c>
      <c r="AN13" s="211">
        <v>2.8690000000000002</v>
      </c>
      <c r="AO13" s="211">
        <v>2.7490000000000001</v>
      </c>
      <c r="AP13" s="211">
        <v>2.4940000000000002</v>
      </c>
      <c r="AQ13" s="211">
        <v>2.4660000000000002</v>
      </c>
      <c r="AR13" s="211">
        <v>2.4969999999999999</v>
      </c>
      <c r="AS13" s="211">
        <v>2.532</v>
      </c>
      <c r="AT13" s="211">
        <v>2.5430000000000001</v>
      </c>
      <c r="AU13" s="211">
        <v>2.5379999999999998</v>
      </c>
      <c r="AV13" s="211">
        <v>2.5619999999999998</v>
      </c>
      <c r="AW13" s="211">
        <v>2.6219999999999999</v>
      </c>
      <c r="AX13" s="211">
        <v>2.8039999999999998</v>
      </c>
      <c r="AY13" s="211">
        <v>2.9239999999999999</v>
      </c>
      <c r="AZ13" s="211">
        <v>2.879</v>
      </c>
      <c r="BA13" s="211">
        <v>2.774</v>
      </c>
      <c r="BB13" s="211">
        <v>2.552</v>
      </c>
      <c r="BC13" s="211">
        <v>2.5470000000000002</v>
      </c>
      <c r="BD13" s="211">
        <v>2.5859999999999999</v>
      </c>
      <c r="BE13" s="211">
        <v>2.6280000000000001</v>
      </c>
      <c r="BF13" s="211">
        <v>2.645</v>
      </c>
      <c r="BG13" s="211">
        <v>2.6429999999999998</v>
      </c>
      <c r="BH13" s="211">
        <v>2.6720000000000002</v>
      </c>
      <c r="BI13" s="211">
        <v>2.7389999999999999</v>
      </c>
      <c r="BJ13" s="211">
        <v>2.9220000000000002</v>
      </c>
      <c r="BK13" s="211">
        <v>3.0489999999999999</v>
      </c>
      <c r="BL13" s="211">
        <v>3.0139999999999998</v>
      </c>
      <c r="BM13" s="211">
        <v>2.919</v>
      </c>
      <c r="BN13" s="211">
        <v>2.6789999999999998</v>
      </c>
      <c r="BO13" s="211">
        <v>2.6640000000000001</v>
      </c>
      <c r="BP13" s="211">
        <v>2.6930000000000001</v>
      </c>
      <c r="BQ13" s="211">
        <v>2.7240000000000002</v>
      </c>
      <c r="BR13" s="211">
        <v>2.7370000000000001</v>
      </c>
      <c r="BS13" s="211">
        <v>2.7370000000000001</v>
      </c>
      <c r="BT13" s="211">
        <v>2.762</v>
      </c>
      <c r="BU13" s="211">
        <v>2.8290000000000002</v>
      </c>
      <c r="BV13" s="211">
        <v>2.9969999999999999</v>
      </c>
      <c r="BW13" s="211">
        <v>3.1219999999999999</v>
      </c>
      <c r="BX13" s="211">
        <v>3.0870000000000002</v>
      </c>
      <c r="BY13" s="211">
        <v>3.024</v>
      </c>
      <c r="BZ13" s="211">
        <v>2.8039999999999998</v>
      </c>
      <c r="CA13" s="211">
        <v>2.7890000000000001</v>
      </c>
      <c r="CB13" s="211">
        <v>2.819</v>
      </c>
      <c r="CC13" s="211">
        <v>2.851</v>
      </c>
      <c r="CD13" s="211">
        <v>2.8690000000000002</v>
      </c>
      <c r="CE13" s="211">
        <v>2.871</v>
      </c>
      <c r="CF13" s="211">
        <v>2.8959999999999999</v>
      </c>
      <c r="CG13" s="211">
        <v>2.9609999999999999</v>
      </c>
      <c r="CH13" s="211">
        <v>3.1259999999999999</v>
      </c>
      <c r="CI13" s="211">
        <v>3.246</v>
      </c>
      <c r="CJ13" s="211">
        <v>3.2160000000000002</v>
      </c>
      <c r="CK13" s="211">
        <v>3.1509999999999998</v>
      </c>
      <c r="CL13" s="211">
        <v>2.9279999999999999</v>
      </c>
      <c r="CM13" s="211">
        <v>2.9129999999999998</v>
      </c>
      <c r="CN13" s="211">
        <v>2.9420000000000002</v>
      </c>
      <c r="CO13" s="211">
        <v>2.9740000000000002</v>
      </c>
      <c r="CP13" s="211">
        <v>2.9929999999999999</v>
      </c>
      <c r="CQ13" s="211">
        <v>2.9969999999999999</v>
      </c>
      <c r="CR13" s="211">
        <v>3.0249999999999999</v>
      </c>
      <c r="CS13" s="211">
        <v>3.09</v>
      </c>
      <c r="CT13" s="211">
        <v>3.2450000000000001</v>
      </c>
      <c r="CU13" s="211">
        <v>3.3650000000000002</v>
      </c>
      <c r="CV13" s="211">
        <v>3.3330000000000002</v>
      </c>
      <c r="CW13" s="211">
        <v>3.2679999999999998</v>
      </c>
      <c r="CX13" s="211">
        <v>3.028</v>
      </c>
      <c r="CY13" s="211">
        <v>3.008</v>
      </c>
      <c r="CZ13" s="211">
        <v>3.0350000000000001</v>
      </c>
      <c r="DA13" s="211">
        <v>3.0640000000000001</v>
      </c>
      <c r="DB13" s="211">
        <v>3.0819999999999999</v>
      </c>
      <c r="DC13" s="211">
        <v>3.0870000000000002</v>
      </c>
      <c r="DD13" s="211">
        <v>3.1150000000000002</v>
      </c>
      <c r="DE13" s="211">
        <v>3.181</v>
      </c>
      <c r="DF13" s="211">
        <v>3.3359999999999999</v>
      </c>
      <c r="DG13" s="211">
        <v>3.4580000000000002</v>
      </c>
      <c r="DH13" s="211">
        <v>3.423</v>
      </c>
      <c r="DI13" s="211">
        <v>3.3580000000000001</v>
      </c>
      <c r="DJ13" s="211">
        <v>3.113</v>
      </c>
      <c r="DK13" s="211">
        <v>3.093</v>
      </c>
      <c r="DL13" s="211">
        <v>3.1230000000000002</v>
      </c>
      <c r="DM13" s="211">
        <v>3.1629999999999998</v>
      </c>
      <c r="DN13" s="211">
        <v>3.2029999999999998</v>
      </c>
      <c r="DO13" s="211">
        <v>3.2160000000000002</v>
      </c>
      <c r="DP13" s="211">
        <v>3.2589999999999999</v>
      </c>
      <c r="DQ13" s="211">
        <v>3.3250000000000002</v>
      </c>
      <c r="DR13" s="211">
        <v>3.476</v>
      </c>
      <c r="DS13" s="211">
        <v>3.597</v>
      </c>
      <c r="DT13" s="211">
        <v>3.5619999999999998</v>
      </c>
      <c r="DU13" s="211">
        <v>3.4969999999999999</v>
      </c>
      <c r="DV13" s="211">
        <v>3.202</v>
      </c>
      <c r="DW13" s="211">
        <v>3.18</v>
      </c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</row>
    <row r="14" spans="1:164" s="11" customFormat="1" x14ac:dyDescent="0.2">
      <c r="A14" s="47"/>
      <c r="B14" s="53">
        <v>43595</v>
      </c>
      <c r="C14" s="54"/>
      <c r="D14" s="54"/>
      <c r="E14" s="54"/>
      <c r="F14" s="211"/>
      <c r="G14" s="211"/>
      <c r="H14" s="211">
        <v>2.6190000000000002</v>
      </c>
      <c r="I14" s="211">
        <v>2.6549999999999998</v>
      </c>
      <c r="J14" s="211">
        <v>2.6739999999999999</v>
      </c>
      <c r="K14" s="211">
        <v>2.6709999999999998</v>
      </c>
      <c r="L14" s="211">
        <v>2.6989999999999998</v>
      </c>
      <c r="M14" s="211">
        <v>2.77</v>
      </c>
      <c r="N14" s="211">
        <v>2.9340000000000002</v>
      </c>
      <c r="O14" s="211">
        <v>3.0219999999999998</v>
      </c>
      <c r="P14" s="211">
        <v>2.9740000000000002</v>
      </c>
      <c r="Q14" s="211">
        <v>2.8450000000000002</v>
      </c>
      <c r="R14" s="211">
        <v>2.59</v>
      </c>
      <c r="S14" s="211">
        <v>2.5529999999999999</v>
      </c>
      <c r="T14" s="211">
        <v>2.585</v>
      </c>
      <c r="U14" s="211">
        <v>2.6179999999999999</v>
      </c>
      <c r="V14" s="211">
        <v>2.6259999999999999</v>
      </c>
      <c r="W14" s="211">
        <v>2.61</v>
      </c>
      <c r="X14" s="211">
        <v>2.6320000000000001</v>
      </c>
      <c r="Y14" s="211">
        <v>2.6840000000000002</v>
      </c>
      <c r="Z14" s="211">
        <v>2.839</v>
      </c>
      <c r="AA14" s="211">
        <v>2.9359999999999999</v>
      </c>
      <c r="AB14" s="211">
        <v>2.899</v>
      </c>
      <c r="AC14" s="211">
        <v>2.7690000000000001</v>
      </c>
      <c r="AD14" s="211">
        <v>2.5</v>
      </c>
      <c r="AE14" s="211">
        <v>2.4670000000000001</v>
      </c>
      <c r="AF14" s="211">
        <v>2.496</v>
      </c>
      <c r="AG14" s="211">
        <v>2.5299999999999998</v>
      </c>
      <c r="AH14" s="211">
        <v>2.54</v>
      </c>
      <c r="AI14" s="211">
        <v>2.5339999999999998</v>
      </c>
      <c r="AJ14" s="211">
        <v>2.56</v>
      </c>
      <c r="AK14" s="211">
        <v>2.6139999999999999</v>
      </c>
      <c r="AL14" s="211">
        <v>2.7890000000000001</v>
      </c>
      <c r="AM14" s="211">
        <v>2.9089999999999998</v>
      </c>
      <c r="AN14" s="211">
        <v>2.8660000000000001</v>
      </c>
      <c r="AO14" s="211">
        <v>2.746</v>
      </c>
      <c r="AP14" s="211">
        <v>2.4910000000000001</v>
      </c>
      <c r="AQ14" s="211">
        <v>2.4630000000000001</v>
      </c>
      <c r="AR14" s="211">
        <v>2.4940000000000002</v>
      </c>
      <c r="AS14" s="211">
        <v>2.5289999999999999</v>
      </c>
      <c r="AT14" s="211">
        <v>2.54</v>
      </c>
      <c r="AU14" s="211">
        <v>2.5350000000000001</v>
      </c>
      <c r="AV14" s="211">
        <v>2.5590000000000002</v>
      </c>
      <c r="AW14" s="211">
        <v>2.6190000000000002</v>
      </c>
      <c r="AX14" s="211">
        <v>2.8010000000000002</v>
      </c>
      <c r="AY14" s="211">
        <v>2.9209999999999998</v>
      </c>
      <c r="AZ14" s="211">
        <v>2.8759999999999999</v>
      </c>
      <c r="BA14" s="211">
        <v>2.7709999999999999</v>
      </c>
      <c r="BB14" s="211">
        <v>2.5489999999999999</v>
      </c>
      <c r="BC14" s="211">
        <v>2.544</v>
      </c>
      <c r="BD14" s="211">
        <v>2.5830000000000002</v>
      </c>
      <c r="BE14" s="211">
        <v>2.625</v>
      </c>
      <c r="BF14" s="211">
        <v>2.6419999999999999</v>
      </c>
      <c r="BG14" s="211">
        <v>2.64</v>
      </c>
      <c r="BH14" s="211">
        <v>2.669</v>
      </c>
      <c r="BI14" s="211">
        <v>2.7360000000000002</v>
      </c>
      <c r="BJ14" s="211">
        <v>2.919</v>
      </c>
      <c r="BK14" s="211">
        <v>3.0459999999999998</v>
      </c>
      <c r="BL14" s="211">
        <v>3.0110000000000001</v>
      </c>
      <c r="BM14" s="211">
        <v>2.9159999999999999</v>
      </c>
      <c r="BN14" s="211">
        <v>2.6760000000000002</v>
      </c>
      <c r="BO14" s="211">
        <v>2.661</v>
      </c>
      <c r="BP14" s="211">
        <v>2.69</v>
      </c>
      <c r="BQ14" s="211">
        <v>2.7210000000000001</v>
      </c>
      <c r="BR14" s="211">
        <v>2.734</v>
      </c>
      <c r="BS14" s="211">
        <v>2.734</v>
      </c>
      <c r="BT14" s="211">
        <v>2.7589999999999999</v>
      </c>
      <c r="BU14" s="211">
        <v>2.8260000000000001</v>
      </c>
      <c r="BV14" s="211">
        <v>2.9940000000000002</v>
      </c>
      <c r="BW14" s="211">
        <v>3.1190000000000002</v>
      </c>
      <c r="BX14" s="211">
        <v>3.0840000000000001</v>
      </c>
      <c r="BY14" s="211">
        <v>3.0209999999999999</v>
      </c>
      <c r="BZ14" s="211">
        <v>2.8010000000000002</v>
      </c>
      <c r="CA14" s="211">
        <v>2.786</v>
      </c>
      <c r="CB14" s="211">
        <v>2.8159999999999998</v>
      </c>
      <c r="CC14" s="211">
        <v>2.8479999999999999</v>
      </c>
      <c r="CD14" s="211">
        <v>2.8660000000000001</v>
      </c>
      <c r="CE14" s="211">
        <v>2.8679999999999999</v>
      </c>
      <c r="CF14" s="211">
        <v>2.8929999999999998</v>
      </c>
      <c r="CG14" s="211">
        <v>2.9580000000000002</v>
      </c>
      <c r="CH14" s="211">
        <v>3.1230000000000002</v>
      </c>
      <c r="CI14" s="211">
        <v>3.2429999999999999</v>
      </c>
      <c r="CJ14" s="211">
        <v>3.2130000000000001</v>
      </c>
      <c r="CK14" s="211">
        <v>3.1480000000000001</v>
      </c>
      <c r="CL14" s="211">
        <v>2.9249999999999998</v>
      </c>
      <c r="CM14" s="211">
        <v>2.91</v>
      </c>
      <c r="CN14" s="211">
        <v>2.9390000000000001</v>
      </c>
      <c r="CO14" s="211">
        <v>2.9710000000000001</v>
      </c>
      <c r="CP14" s="211">
        <v>2.99</v>
      </c>
      <c r="CQ14" s="211">
        <v>2.9940000000000002</v>
      </c>
      <c r="CR14" s="211">
        <v>3.0219999999999998</v>
      </c>
      <c r="CS14" s="211">
        <v>3.0870000000000002</v>
      </c>
      <c r="CT14" s="211">
        <v>3.242</v>
      </c>
      <c r="CU14" s="211">
        <v>3.3620000000000001</v>
      </c>
      <c r="CV14" s="211">
        <v>3.33</v>
      </c>
      <c r="CW14" s="211">
        <v>3.2650000000000001</v>
      </c>
      <c r="CX14" s="211">
        <v>3.0249999999999999</v>
      </c>
      <c r="CY14" s="211">
        <v>3.0049999999999999</v>
      </c>
      <c r="CZ14" s="211">
        <v>3.032</v>
      </c>
      <c r="DA14" s="211">
        <v>3.0609999999999999</v>
      </c>
      <c r="DB14" s="211">
        <v>3.0790000000000002</v>
      </c>
      <c r="DC14" s="211">
        <v>3.0840000000000001</v>
      </c>
      <c r="DD14" s="211">
        <v>3.1120000000000001</v>
      </c>
      <c r="DE14" s="211">
        <v>3.1779999999999999</v>
      </c>
      <c r="DF14" s="211">
        <v>3.3330000000000002</v>
      </c>
      <c r="DG14" s="211">
        <v>3.4550000000000001</v>
      </c>
      <c r="DH14" s="211">
        <v>3.42</v>
      </c>
      <c r="DI14" s="211">
        <v>3.355</v>
      </c>
      <c r="DJ14" s="211">
        <v>3.11</v>
      </c>
      <c r="DK14" s="211">
        <v>3.09</v>
      </c>
      <c r="DL14" s="211">
        <v>3.12</v>
      </c>
      <c r="DM14" s="211">
        <v>3.16</v>
      </c>
      <c r="DN14" s="211">
        <v>3.2</v>
      </c>
      <c r="DO14" s="211">
        <v>3.2130000000000001</v>
      </c>
      <c r="DP14" s="211">
        <v>3.2559999999999998</v>
      </c>
      <c r="DQ14" s="211">
        <v>3.3220000000000001</v>
      </c>
      <c r="DR14" s="211">
        <v>3.4729999999999999</v>
      </c>
      <c r="DS14" s="211">
        <v>3.5939999999999999</v>
      </c>
      <c r="DT14" s="211">
        <v>3.5590000000000002</v>
      </c>
      <c r="DU14" s="211">
        <v>3.4940000000000002</v>
      </c>
      <c r="DV14" s="211">
        <v>3.1989999999999998</v>
      </c>
      <c r="DW14" s="211">
        <v>3.177</v>
      </c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</row>
    <row r="15" spans="1:164" s="11" customFormat="1" x14ac:dyDescent="0.2">
      <c r="A15" s="47"/>
      <c r="B15" s="53">
        <v>43594</v>
      </c>
      <c r="C15" s="54"/>
      <c r="D15" s="54"/>
      <c r="E15" s="54"/>
      <c r="F15" s="211"/>
      <c r="G15" s="211"/>
      <c r="H15" s="211">
        <v>2.5950000000000002</v>
      </c>
      <c r="I15" s="211">
        <v>2.6309999999999998</v>
      </c>
      <c r="J15" s="211">
        <v>2.6520000000000001</v>
      </c>
      <c r="K15" s="211">
        <v>2.65</v>
      </c>
      <c r="L15" s="211">
        <v>2.681</v>
      </c>
      <c r="M15" s="211">
        <v>2.7549999999999999</v>
      </c>
      <c r="N15" s="211">
        <v>2.919</v>
      </c>
      <c r="O15" s="211">
        <v>3.0070000000000001</v>
      </c>
      <c r="P15" s="211">
        <v>2.9630000000000001</v>
      </c>
      <c r="Q15" s="211">
        <v>2.8380000000000001</v>
      </c>
      <c r="R15" s="211">
        <v>2.59</v>
      </c>
      <c r="S15" s="211">
        <v>2.5539999999999998</v>
      </c>
      <c r="T15" s="211">
        <v>2.5859999999999999</v>
      </c>
      <c r="U15" s="211">
        <v>2.6190000000000002</v>
      </c>
      <c r="V15" s="211">
        <v>2.6269999999999998</v>
      </c>
      <c r="W15" s="211">
        <v>2.6110000000000002</v>
      </c>
      <c r="X15" s="211">
        <v>2.6349999999999998</v>
      </c>
      <c r="Y15" s="211">
        <v>2.6869999999999998</v>
      </c>
      <c r="Z15" s="211">
        <v>2.8439999999999999</v>
      </c>
      <c r="AA15" s="211">
        <v>2.944</v>
      </c>
      <c r="AB15" s="211">
        <v>2.9060000000000001</v>
      </c>
      <c r="AC15" s="211">
        <v>2.7759999999999998</v>
      </c>
      <c r="AD15" s="211">
        <v>2.5089999999999999</v>
      </c>
      <c r="AE15" s="211">
        <v>2.476</v>
      </c>
      <c r="AF15" s="211">
        <v>2.5049999999999999</v>
      </c>
      <c r="AG15" s="211">
        <v>2.5390000000000001</v>
      </c>
      <c r="AH15" s="211">
        <v>2.5489999999999999</v>
      </c>
      <c r="AI15" s="211">
        <v>2.5430000000000001</v>
      </c>
      <c r="AJ15" s="211">
        <v>2.569</v>
      </c>
      <c r="AK15" s="211">
        <v>2.6230000000000002</v>
      </c>
      <c r="AL15" s="211">
        <v>2.798</v>
      </c>
      <c r="AM15" s="211">
        <v>2.9180000000000001</v>
      </c>
      <c r="AN15" s="211">
        <v>2.875</v>
      </c>
      <c r="AO15" s="211">
        <v>2.7549999999999999</v>
      </c>
      <c r="AP15" s="211">
        <v>2.5</v>
      </c>
      <c r="AQ15" s="211">
        <v>2.472</v>
      </c>
      <c r="AR15" s="211">
        <v>2.5030000000000001</v>
      </c>
      <c r="AS15" s="211">
        <v>2.5379999999999998</v>
      </c>
      <c r="AT15" s="211">
        <v>2.5489999999999999</v>
      </c>
      <c r="AU15" s="211">
        <v>2.544</v>
      </c>
      <c r="AV15" s="211">
        <v>2.5680000000000001</v>
      </c>
      <c r="AW15" s="211">
        <v>2.6280000000000001</v>
      </c>
      <c r="AX15" s="211">
        <v>2.81</v>
      </c>
      <c r="AY15" s="211">
        <v>2.93</v>
      </c>
      <c r="AZ15" s="211">
        <v>2.8849999999999998</v>
      </c>
      <c r="BA15" s="211">
        <v>2.78</v>
      </c>
      <c r="BB15" s="211">
        <v>2.5579999999999998</v>
      </c>
      <c r="BC15" s="211">
        <v>2.5529999999999999</v>
      </c>
      <c r="BD15" s="211">
        <v>2.5920000000000001</v>
      </c>
      <c r="BE15" s="211">
        <v>2.6339999999999999</v>
      </c>
      <c r="BF15" s="211">
        <v>2.6509999999999998</v>
      </c>
      <c r="BG15" s="211">
        <v>2.649</v>
      </c>
      <c r="BH15" s="211">
        <v>2.6779999999999999</v>
      </c>
      <c r="BI15" s="211">
        <v>2.7450000000000001</v>
      </c>
      <c r="BJ15" s="211">
        <v>2.9279999999999999</v>
      </c>
      <c r="BK15" s="211">
        <v>3.0550000000000002</v>
      </c>
      <c r="BL15" s="211">
        <v>3.02</v>
      </c>
      <c r="BM15" s="211">
        <v>2.9249999999999998</v>
      </c>
      <c r="BN15" s="211">
        <v>2.6850000000000001</v>
      </c>
      <c r="BO15" s="211">
        <v>2.67</v>
      </c>
      <c r="BP15" s="211">
        <v>2.6989999999999998</v>
      </c>
      <c r="BQ15" s="211">
        <v>2.73</v>
      </c>
      <c r="BR15" s="211">
        <v>2.7429999999999999</v>
      </c>
      <c r="BS15" s="211">
        <v>2.7429999999999999</v>
      </c>
      <c r="BT15" s="211">
        <v>2.7679999999999998</v>
      </c>
      <c r="BU15" s="211">
        <v>2.835</v>
      </c>
      <c r="BV15" s="211">
        <v>3.0030000000000001</v>
      </c>
      <c r="BW15" s="211">
        <v>3.1280000000000001</v>
      </c>
      <c r="BX15" s="211">
        <v>3.093</v>
      </c>
      <c r="BY15" s="211">
        <v>3.03</v>
      </c>
      <c r="BZ15" s="211">
        <v>2.81</v>
      </c>
      <c r="CA15" s="211">
        <v>2.7949999999999999</v>
      </c>
      <c r="CB15" s="211">
        <v>2.8250000000000002</v>
      </c>
      <c r="CC15" s="211">
        <v>2.8570000000000002</v>
      </c>
      <c r="CD15" s="211">
        <v>2.875</v>
      </c>
      <c r="CE15" s="211">
        <v>2.8769999999999998</v>
      </c>
      <c r="CF15" s="211">
        <v>2.9020000000000001</v>
      </c>
      <c r="CG15" s="211">
        <v>2.9670000000000001</v>
      </c>
      <c r="CH15" s="211">
        <v>3.1320000000000001</v>
      </c>
      <c r="CI15" s="211">
        <v>3.2519999999999998</v>
      </c>
      <c r="CJ15" s="211">
        <v>3.222</v>
      </c>
      <c r="CK15" s="211">
        <v>3.157</v>
      </c>
      <c r="CL15" s="211">
        <v>2.9340000000000002</v>
      </c>
      <c r="CM15" s="211">
        <v>2.919</v>
      </c>
      <c r="CN15" s="211">
        <v>2.948</v>
      </c>
      <c r="CO15" s="211">
        <v>2.98</v>
      </c>
      <c r="CP15" s="211">
        <v>2.9990000000000001</v>
      </c>
      <c r="CQ15" s="211">
        <v>3.0030000000000001</v>
      </c>
      <c r="CR15" s="211">
        <v>3.0310000000000001</v>
      </c>
      <c r="CS15" s="211">
        <v>3.0960000000000001</v>
      </c>
      <c r="CT15" s="211">
        <v>3.2509999999999999</v>
      </c>
      <c r="CU15" s="211">
        <v>3.371</v>
      </c>
      <c r="CV15" s="211">
        <v>3.339</v>
      </c>
      <c r="CW15" s="211">
        <v>3.274</v>
      </c>
      <c r="CX15" s="211">
        <v>3.0339999999999998</v>
      </c>
      <c r="CY15" s="211">
        <v>3.0139999999999998</v>
      </c>
      <c r="CZ15" s="211">
        <v>3.0409999999999999</v>
      </c>
      <c r="DA15" s="211">
        <v>3.07</v>
      </c>
      <c r="DB15" s="211">
        <v>3.0880000000000001</v>
      </c>
      <c r="DC15" s="211">
        <v>3.093</v>
      </c>
      <c r="DD15" s="211">
        <v>3.121</v>
      </c>
      <c r="DE15" s="211">
        <v>3.1869999999999998</v>
      </c>
      <c r="DF15" s="211">
        <v>3.3420000000000001</v>
      </c>
      <c r="DG15" s="211">
        <v>3.464</v>
      </c>
      <c r="DH15" s="211">
        <v>3.4289999999999998</v>
      </c>
      <c r="DI15" s="211">
        <v>3.3639999999999999</v>
      </c>
      <c r="DJ15" s="211">
        <v>3.1190000000000002</v>
      </c>
      <c r="DK15" s="211">
        <v>3.0990000000000002</v>
      </c>
      <c r="DL15" s="211">
        <v>3.129</v>
      </c>
      <c r="DM15" s="211">
        <v>3.169</v>
      </c>
      <c r="DN15" s="211">
        <v>3.2090000000000001</v>
      </c>
      <c r="DO15" s="211">
        <v>3.222</v>
      </c>
      <c r="DP15" s="211">
        <v>3.2650000000000001</v>
      </c>
      <c r="DQ15" s="211">
        <v>3.331</v>
      </c>
      <c r="DR15" s="211">
        <v>3.4820000000000002</v>
      </c>
      <c r="DS15" s="211">
        <v>3.6030000000000002</v>
      </c>
      <c r="DT15" s="211">
        <v>3.5680000000000001</v>
      </c>
      <c r="DU15" s="211">
        <v>3.5030000000000001</v>
      </c>
      <c r="DV15" s="211">
        <v>3.2080000000000002</v>
      </c>
      <c r="DW15" s="211">
        <v>3.1859999999999999</v>
      </c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</row>
    <row r="16" spans="1:164" s="11" customFormat="1" x14ac:dyDescent="0.2">
      <c r="A16" s="47"/>
      <c r="B16" s="53">
        <v>43593</v>
      </c>
      <c r="C16" s="54"/>
      <c r="D16" s="54"/>
      <c r="E16" s="54"/>
      <c r="F16" s="211"/>
      <c r="G16" s="211"/>
      <c r="H16" s="211">
        <v>2.61</v>
      </c>
      <c r="I16" s="211">
        <v>2.6459999999999999</v>
      </c>
      <c r="J16" s="211">
        <v>2.6659999999999999</v>
      </c>
      <c r="K16" s="211">
        <v>2.6629999999999998</v>
      </c>
      <c r="L16" s="211">
        <v>2.6930000000000001</v>
      </c>
      <c r="M16" s="211">
        <v>2.7679999999999998</v>
      </c>
      <c r="N16" s="211">
        <v>2.9289999999999998</v>
      </c>
      <c r="O16" s="211">
        <v>3.016</v>
      </c>
      <c r="P16" s="211">
        <v>2.97</v>
      </c>
      <c r="Q16" s="211">
        <v>2.8420000000000001</v>
      </c>
      <c r="R16" s="211">
        <v>2.5920000000000001</v>
      </c>
      <c r="S16" s="211">
        <v>2.5529999999999999</v>
      </c>
      <c r="T16" s="211">
        <v>2.5840000000000001</v>
      </c>
      <c r="U16" s="211">
        <v>2.617</v>
      </c>
      <c r="V16" s="211">
        <v>2.625</v>
      </c>
      <c r="W16" s="211">
        <v>2.61</v>
      </c>
      <c r="X16" s="211">
        <v>2.633</v>
      </c>
      <c r="Y16" s="211">
        <v>2.6840000000000002</v>
      </c>
      <c r="Z16" s="211">
        <v>2.8420000000000001</v>
      </c>
      <c r="AA16" s="211">
        <v>2.9420000000000002</v>
      </c>
      <c r="AB16" s="211">
        <v>2.9039999999999999</v>
      </c>
      <c r="AC16" s="211">
        <v>2.7730000000000001</v>
      </c>
      <c r="AD16" s="211">
        <v>2.5049999999999999</v>
      </c>
      <c r="AE16" s="211">
        <v>2.4710000000000001</v>
      </c>
      <c r="AF16" s="211">
        <v>2.5019999999999998</v>
      </c>
      <c r="AG16" s="211">
        <v>2.536</v>
      </c>
      <c r="AH16" s="211">
        <v>2.5459999999999998</v>
      </c>
      <c r="AI16" s="211">
        <v>2.54</v>
      </c>
      <c r="AJ16" s="211">
        <v>2.5659999999999998</v>
      </c>
      <c r="AK16" s="211">
        <v>2.62</v>
      </c>
      <c r="AL16" s="211">
        <v>2.7949999999999999</v>
      </c>
      <c r="AM16" s="211">
        <v>2.9140000000000001</v>
      </c>
      <c r="AN16" s="211">
        <v>2.87</v>
      </c>
      <c r="AO16" s="211">
        <v>2.7490000000000001</v>
      </c>
      <c r="AP16" s="211">
        <v>2.4940000000000002</v>
      </c>
      <c r="AQ16" s="211">
        <v>2.4649999999999999</v>
      </c>
      <c r="AR16" s="211">
        <v>2.496</v>
      </c>
      <c r="AS16" s="211">
        <v>2.5310000000000001</v>
      </c>
      <c r="AT16" s="211">
        <v>2.5419999999999998</v>
      </c>
      <c r="AU16" s="211">
        <v>2.5369999999999999</v>
      </c>
      <c r="AV16" s="211">
        <v>2.5609999999999999</v>
      </c>
      <c r="AW16" s="211">
        <v>2.621</v>
      </c>
      <c r="AX16" s="211">
        <v>2.8029999999999999</v>
      </c>
      <c r="AY16" s="211">
        <v>2.923</v>
      </c>
      <c r="AZ16" s="211">
        <v>2.8780000000000001</v>
      </c>
      <c r="BA16" s="211">
        <v>2.7730000000000001</v>
      </c>
      <c r="BB16" s="211">
        <v>2.5510000000000002</v>
      </c>
      <c r="BC16" s="211">
        <v>2.5459999999999998</v>
      </c>
      <c r="BD16" s="211">
        <v>2.585</v>
      </c>
      <c r="BE16" s="211">
        <v>2.6269999999999998</v>
      </c>
      <c r="BF16" s="211">
        <v>2.6440000000000001</v>
      </c>
      <c r="BG16" s="211">
        <v>2.6419999999999999</v>
      </c>
      <c r="BH16" s="211">
        <v>2.6709999999999998</v>
      </c>
      <c r="BI16" s="211">
        <v>2.738</v>
      </c>
      <c r="BJ16" s="211">
        <v>2.9209999999999998</v>
      </c>
      <c r="BK16" s="211">
        <v>3.048</v>
      </c>
      <c r="BL16" s="211">
        <v>3.0129999999999999</v>
      </c>
      <c r="BM16" s="211">
        <v>2.9180000000000001</v>
      </c>
      <c r="BN16" s="211">
        <v>2.6779999999999999</v>
      </c>
      <c r="BO16" s="211">
        <v>2.6629999999999998</v>
      </c>
      <c r="BP16" s="211">
        <v>2.6920000000000002</v>
      </c>
      <c r="BQ16" s="211">
        <v>2.7229999999999999</v>
      </c>
      <c r="BR16" s="211">
        <v>2.7360000000000002</v>
      </c>
      <c r="BS16" s="211">
        <v>2.7360000000000002</v>
      </c>
      <c r="BT16" s="211">
        <v>2.7610000000000001</v>
      </c>
      <c r="BU16" s="211">
        <v>2.8279999999999998</v>
      </c>
      <c r="BV16" s="211">
        <v>2.996</v>
      </c>
      <c r="BW16" s="211">
        <v>3.121</v>
      </c>
      <c r="BX16" s="211">
        <v>3.0859999999999999</v>
      </c>
      <c r="BY16" s="211">
        <v>3.0230000000000001</v>
      </c>
      <c r="BZ16" s="211">
        <v>2.8029999999999999</v>
      </c>
      <c r="CA16" s="211">
        <v>2.7879999999999998</v>
      </c>
      <c r="CB16" s="211">
        <v>2.8180000000000001</v>
      </c>
      <c r="CC16" s="211">
        <v>2.85</v>
      </c>
      <c r="CD16" s="211">
        <v>2.8679999999999999</v>
      </c>
      <c r="CE16" s="211">
        <v>2.87</v>
      </c>
      <c r="CF16" s="211">
        <v>2.895</v>
      </c>
      <c r="CG16" s="211">
        <v>2.96</v>
      </c>
      <c r="CH16" s="211">
        <v>3.125</v>
      </c>
      <c r="CI16" s="211">
        <v>3.2450000000000001</v>
      </c>
      <c r="CJ16" s="211">
        <v>3.2149999999999999</v>
      </c>
      <c r="CK16" s="211">
        <v>3.15</v>
      </c>
      <c r="CL16" s="211">
        <v>2.927</v>
      </c>
      <c r="CM16" s="211">
        <v>2.9119999999999999</v>
      </c>
      <c r="CN16" s="211">
        <v>2.9409999999999998</v>
      </c>
      <c r="CO16" s="211">
        <v>2.9729999999999999</v>
      </c>
      <c r="CP16" s="211">
        <v>2.992</v>
      </c>
      <c r="CQ16" s="211">
        <v>2.996</v>
      </c>
      <c r="CR16" s="211">
        <v>3.024</v>
      </c>
      <c r="CS16" s="211">
        <v>3.089</v>
      </c>
      <c r="CT16" s="211">
        <v>3.2440000000000002</v>
      </c>
      <c r="CU16" s="211">
        <v>3.3639999999999999</v>
      </c>
      <c r="CV16" s="211">
        <v>3.3319999999999999</v>
      </c>
      <c r="CW16" s="211">
        <v>3.2669999999999999</v>
      </c>
      <c r="CX16" s="211">
        <v>3.0270000000000001</v>
      </c>
      <c r="CY16" s="211">
        <v>3.0070000000000001</v>
      </c>
      <c r="CZ16" s="211">
        <v>3.0339999999999998</v>
      </c>
      <c r="DA16" s="211">
        <v>3.0630000000000002</v>
      </c>
      <c r="DB16" s="211">
        <v>3.081</v>
      </c>
      <c r="DC16" s="211">
        <v>3.0859999999999999</v>
      </c>
      <c r="DD16" s="211">
        <v>3.1139999999999999</v>
      </c>
      <c r="DE16" s="211">
        <v>3.18</v>
      </c>
      <c r="DF16" s="211">
        <v>3.335</v>
      </c>
      <c r="DG16" s="211">
        <v>3.4569999999999999</v>
      </c>
      <c r="DH16" s="211">
        <v>3.4220000000000002</v>
      </c>
      <c r="DI16" s="211">
        <v>3.3570000000000002</v>
      </c>
      <c r="DJ16" s="211">
        <v>3.1120000000000001</v>
      </c>
      <c r="DK16" s="211">
        <v>3.0920000000000001</v>
      </c>
      <c r="DL16" s="211">
        <v>3.1219999999999999</v>
      </c>
      <c r="DM16" s="211">
        <v>3.1619999999999999</v>
      </c>
      <c r="DN16" s="211">
        <v>3.202</v>
      </c>
      <c r="DO16" s="211">
        <v>3.2149999999999999</v>
      </c>
      <c r="DP16" s="211">
        <v>3.258</v>
      </c>
      <c r="DQ16" s="211">
        <v>3.3239999999999998</v>
      </c>
      <c r="DR16" s="211">
        <v>3.4750000000000001</v>
      </c>
      <c r="DS16" s="211">
        <v>3.5960000000000001</v>
      </c>
      <c r="DT16" s="211">
        <v>3.5609999999999999</v>
      </c>
      <c r="DU16" s="211">
        <v>3.496</v>
      </c>
      <c r="DV16" s="211">
        <v>3.2010000000000001</v>
      </c>
      <c r="DW16" s="211">
        <v>3.1789999999999998</v>
      </c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</row>
    <row r="17" spans="1:164" s="11" customFormat="1" x14ac:dyDescent="0.2">
      <c r="A17" s="47"/>
      <c r="B17" s="53">
        <v>43592</v>
      </c>
      <c r="C17" s="54"/>
      <c r="D17" s="54"/>
      <c r="E17" s="54"/>
      <c r="F17" s="211"/>
      <c r="G17" s="211"/>
      <c r="H17" s="211">
        <v>2.5369999999999999</v>
      </c>
      <c r="I17" s="211">
        <v>2.573</v>
      </c>
      <c r="J17" s="211">
        <v>2.593</v>
      </c>
      <c r="K17" s="211">
        <v>2.5910000000000002</v>
      </c>
      <c r="L17" s="211">
        <v>2.6240000000000001</v>
      </c>
      <c r="M17" s="211">
        <v>2.7010000000000001</v>
      </c>
      <c r="N17" s="211">
        <v>2.8650000000000002</v>
      </c>
      <c r="O17" s="211">
        <v>2.9529999999999998</v>
      </c>
      <c r="P17" s="211">
        <v>2.911</v>
      </c>
      <c r="Q17" s="211">
        <v>2.7989999999999999</v>
      </c>
      <c r="R17" s="211">
        <v>2.5619999999999998</v>
      </c>
      <c r="S17" s="211">
        <v>2.5289999999999999</v>
      </c>
      <c r="T17" s="211">
        <v>2.56</v>
      </c>
      <c r="U17" s="211">
        <v>2.593</v>
      </c>
      <c r="V17" s="211">
        <v>2.6019999999999999</v>
      </c>
      <c r="W17" s="211">
        <v>2.5880000000000001</v>
      </c>
      <c r="X17" s="211">
        <v>2.6110000000000002</v>
      </c>
      <c r="Y17" s="211">
        <v>2.6640000000000001</v>
      </c>
      <c r="Z17" s="211">
        <v>2.823</v>
      </c>
      <c r="AA17" s="211">
        <v>2.9239999999999999</v>
      </c>
      <c r="AB17" s="211">
        <v>2.8879999999999999</v>
      </c>
      <c r="AC17" s="211">
        <v>2.762</v>
      </c>
      <c r="AD17" s="211">
        <v>2.5049999999999999</v>
      </c>
      <c r="AE17" s="211">
        <v>2.472</v>
      </c>
      <c r="AF17" s="211">
        <v>2.504</v>
      </c>
      <c r="AG17" s="211">
        <v>2.5390000000000001</v>
      </c>
      <c r="AH17" s="211">
        <v>2.5489999999999999</v>
      </c>
      <c r="AI17" s="211">
        <v>2.5430000000000001</v>
      </c>
      <c r="AJ17" s="211">
        <v>2.569</v>
      </c>
      <c r="AK17" s="211">
        <v>2.6240000000000001</v>
      </c>
      <c r="AL17" s="211">
        <v>2.8010000000000002</v>
      </c>
      <c r="AM17" s="211">
        <v>2.92</v>
      </c>
      <c r="AN17" s="211">
        <v>2.8759999999999999</v>
      </c>
      <c r="AO17" s="211">
        <v>2.7549999999999999</v>
      </c>
      <c r="AP17" s="211">
        <v>2.5</v>
      </c>
      <c r="AQ17" s="211">
        <v>2.4710000000000001</v>
      </c>
      <c r="AR17" s="211">
        <v>2.5019999999999998</v>
      </c>
      <c r="AS17" s="211">
        <v>2.5369999999999999</v>
      </c>
      <c r="AT17" s="211">
        <v>2.548</v>
      </c>
      <c r="AU17" s="211">
        <v>2.5430000000000001</v>
      </c>
      <c r="AV17" s="211">
        <v>2.5670000000000002</v>
      </c>
      <c r="AW17" s="211">
        <v>2.6269999999999998</v>
      </c>
      <c r="AX17" s="211">
        <v>2.8090000000000002</v>
      </c>
      <c r="AY17" s="211">
        <v>2.9289999999999998</v>
      </c>
      <c r="AZ17" s="211">
        <v>2.8839999999999999</v>
      </c>
      <c r="BA17" s="211">
        <v>2.7789999999999999</v>
      </c>
      <c r="BB17" s="211">
        <v>2.5569999999999999</v>
      </c>
      <c r="BC17" s="211">
        <v>2.552</v>
      </c>
      <c r="BD17" s="211">
        <v>2.5910000000000002</v>
      </c>
      <c r="BE17" s="211">
        <v>2.633</v>
      </c>
      <c r="BF17" s="211">
        <v>2.65</v>
      </c>
      <c r="BG17" s="211">
        <v>2.6480000000000001</v>
      </c>
      <c r="BH17" s="211">
        <v>2.677</v>
      </c>
      <c r="BI17" s="211">
        <v>2.7440000000000002</v>
      </c>
      <c r="BJ17" s="211">
        <v>2.927</v>
      </c>
      <c r="BK17" s="211">
        <v>3.0539999999999998</v>
      </c>
      <c r="BL17" s="211">
        <v>3.0190000000000001</v>
      </c>
      <c r="BM17" s="211">
        <v>2.9239999999999999</v>
      </c>
      <c r="BN17" s="211">
        <v>2.6840000000000002</v>
      </c>
      <c r="BO17" s="211">
        <v>2.669</v>
      </c>
      <c r="BP17" s="211">
        <v>2.698</v>
      </c>
      <c r="BQ17" s="211">
        <v>2.7290000000000001</v>
      </c>
      <c r="BR17" s="211">
        <v>2.742</v>
      </c>
      <c r="BS17" s="211">
        <v>2.742</v>
      </c>
      <c r="BT17" s="211">
        <v>2.7669999999999999</v>
      </c>
      <c r="BU17" s="211">
        <v>2.8340000000000001</v>
      </c>
      <c r="BV17" s="211">
        <v>3.0019999999999998</v>
      </c>
      <c r="BW17" s="211">
        <v>3.1269999999999998</v>
      </c>
      <c r="BX17" s="211">
        <v>3.0920000000000001</v>
      </c>
      <c r="BY17" s="211">
        <v>3.0289999999999999</v>
      </c>
      <c r="BZ17" s="211">
        <v>2.8090000000000002</v>
      </c>
      <c r="CA17" s="211">
        <v>2.794</v>
      </c>
      <c r="CB17" s="211">
        <v>2.8239999999999998</v>
      </c>
      <c r="CC17" s="211">
        <v>2.8559999999999999</v>
      </c>
      <c r="CD17" s="211">
        <v>2.8740000000000001</v>
      </c>
      <c r="CE17" s="211">
        <v>2.8759999999999999</v>
      </c>
      <c r="CF17" s="211">
        <v>2.9009999999999998</v>
      </c>
      <c r="CG17" s="211">
        <v>2.9660000000000002</v>
      </c>
      <c r="CH17" s="211">
        <v>3.1309999999999998</v>
      </c>
      <c r="CI17" s="211">
        <v>3.2509999999999999</v>
      </c>
      <c r="CJ17" s="211">
        <v>3.2210000000000001</v>
      </c>
      <c r="CK17" s="211">
        <v>3.1560000000000001</v>
      </c>
      <c r="CL17" s="211">
        <v>2.9329999999999998</v>
      </c>
      <c r="CM17" s="211">
        <v>2.9180000000000001</v>
      </c>
      <c r="CN17" s="211">
        <v>2.9470000000000001</v>
      </c>
      <c r="CO17" s="211">
        <v>2.9790000000000001</v>
      </c>
      <c r="CP17" s="211">
        <v>2.9980000000000002</v>
      </c>
      <c r="CQ17" s="211">
        <v>3.0019999999999998</v>
      </c>
      <c r="CR17" s="211">
        <v>3.03</v>
      </c>
      <c r="CS17" s="211">
        <v>3.0950000000000002</v>
      </c>
      <c r="CT17" s="211">
        <v>3.25</v>
      </c>
      <c r="CU17" s="211">
        <v>3.37</v>
      </c>
      <c r="CV17" s="211">
        <v>3.3380000000000001</v>
      </c>
      <c r="CW17" s="211">
        <v>3.2730000000000001</v>
      </c>
      <c r="CX17" s="211">
        <v>3.0329999999999999</v>
      </c>
      <c r="CY17" s="211">
        <v>3.0129999999999999</v>
      </c>
      <c r="CZ17" s="211">
        <v>3.04</v>
      </c>
      <c r="DA17" s="211">
        <v>3.069</v>
      </c>
      <c r="DB17" s="211">
        <v>3.0870000000000002</v>
      </c>
      <c r="DC17" s="211">
        <v>3.0920000000000001</v>
      </c>
      <c r="DD17" s="211">
        <v>3.12</v>
      </c>
      <c r="DE17" s="211">
        <v>3.1859999999999999</v>
      </c>
      <c r="DF17" s="211">
        <v>3.3410000000000002</v>
      </c>
      <c r="DG17" s="211">
        <v>3.4630000000000001</v>
      </c>
      <c r="DH17" s="211">
        <v>3.4279999999999999</v>
      </c>
      <c r="DI17" s="211">
        <v>3.363</v>
      </c>
      <c r="DJ17" s="211">
        <v>3.1179999999999999</v>
      </c>
      <c r="DK17" s="211">
        <v>3.0979999999999999</v>
      </c>
      <c r="DL17" s="211">
        <v>3.1280000000000001</v>
      </c>
      <c r="DM17" s="211">
        <v>3.1680000000000001</v>
      </c>
      <c r="DN17" s="211">
        <v>3.2080000000000002</v>
      </c>
      <c r="DO17" s="211">
        <v>3.2210000000000001</v>
      </c>
      <c r="DP17" s="211">
        <v>3.2639999999999998</v>
      </c>
      <c r="DQ17" s="211">
        <v>3.33</v>
      </c>
      <c r="DR17" s="211">
        <v>3.4809999999999999</v>
      </c>
      <c r="DS17" s="211">
        <v>3.6019999999999999</v>
      </c>
      <c r="DT17" s="211">
        <v>3.5670000000000002</v>
      </c>
      <c r="DU17" s="211">
        <v>3.5019999999999998</v>
      </c>
      <c r="DV17" s="211">
        <v>3.2069999999999999</v>
      </c>
      <c r="DW17" s="211">
        <v>3.1850000000000001</v>
      </c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</row>
    <row r="18" spans="1:164" s="11" customFormat="1" x14ac:dyDescent="0.2">
      <c r="A18" s="47"/>
      <c r="B18" s="53">
        <v>43591</v>
      </c>
      <c r="C18" s="54"/>
      <c r="D18" s="54"/>
      <c r="E18" s="54"/>
      <c r="F18" s="211"/>
      <c r="G18" s="211"/>
      <c r="H18" s="211">
        <v>2.524</v>
      </c>
      <c r="I18" s="211">
        <v>2.56</v>
      </c>
      <c r="J18" s="211">
        <v>2.5779999999999998</v>
      </c>
      <c r="K18" s="211">
        <v>2.5750000000000002</v>
      </c>
      <c r="L18" s="211">
        <v>2.6080000000000001</v>
      </c>
      <c r="M18" s="211">
        <v>2.6869999999999998</v>
      </c>
      <c r="N18" s="211">
        <v>2.8490000000000002</v>
      </c>
      <c r="O18" s="211">
        <v>2.9350000000000001</v>
      </c>
      <c r="P18" s="211">
        <v>2.891</v>
      </c>
      <c r="Q18" s="211">
        <v>2.7810000000000001</v>
      </c>
      <c r="R18" s="211">
        <v>2.544</v>
      </c>
      <c r="S18" s="211">
        <v>2.5129999999999999</v>
      </c>
      <c r="T18" s="211">
        <v>2.544</v>
      </c>
      <c r="U18" s="211">
        <v>2.577</v>
      </c>
      <c r="V18" s="211">
        <v>2.5859999999999999</v>
      </c>
      <c r="W18" s="211">
        <v>2.5720000000000001</v>
      </c>
      <c r="X18" s="211">
        <v>2.597</v>
      </c>
      <c r="Y18" s="211">
        <v>2.65</v>
      </c>
      <c r="Z18" s="211">
        <v>2.8109999999999999</v>
      </c>
      <c r="AA18" s="211">
        <v>2.9140000000000001</v>
      </c>
      <c r="AB18" s="211">
        <v>2.8780000000000001</v>
      </c>
      <c r="AC18" s="211">
        <v>2.754</v>
      </c>
      <c r="AD18" s="211">
        <v>2.4969999999999999</v>
      </c>
      <c r="AE18" s="211">
        <v>2.4660000000000002</v>
      </c>
      <c r="AF18" s="211">
        <v>2.4990000000000001</v>
      </c>
      <c r="AG18" s="211">
        <v>2.5339999999999998</v>
      </c>
      <c r="AH18" s="211">
        <v>2.5449999999999999</v>
      </c>
      <c r="AI18" s="211">
        <v>2.54</v>
      </c>
      <c r="AJ18" s="211">
        <v>2.5670000000000002</v>
      </c>
      <c r="AK18" s="211">
        <v>2.6219999999999999</v>
      </c>
      <c r="AL18" s="211">
        <v>2.8010000000000002</v>
      </c>
      <c r="AM18" s="211">
        <v>2.92</v>
      </c>
      <c r="AN18" s="211">
        <v>2.8759999999999999</v>
      </c>
      <c r="AO18" s="211">
        <v>2.7549999999999999</v>
      </c>
      <c r="AP18" s="211">
        <v>2.5</v>
      </c>
      <c r="AQ18" s="211">
        <v>2.4710000000000001</v>
      </c>
      <c r="AR18" s="211">
        <v>2.5019999999999998</v>
      </c>
      <c r="AS18" s="211">
        <v>2.5369999999999999</v>
      </c>
      <c r="AT18" s="211">
        <v>2.548</v>
      </c>
      <c r="AU18" s="211">
        <v>2.5430000000000001</v>
      </c>
      <c r="AV18" s="211">
        <v>2.5670000000000002</v>
      </c>
      <c r="AW18" s="211">
        <v>2.6269999999999998</v>
      </c>
      <c r="AX18" s="211">
        <v>2.8090000000000002</v>
      </c>
      <c r="AY18" s="211">
        <v>2.9289999999999998</v>
      </c>
      <c r="AZ18" s="211">
        <v>2.8839999999999999</v>
      </c>
      <c r="BA18" s="211">
        <v>2.7789999999999999</v>
      </c>
      <c r="BB18" s="211">
        <v>2.5569999999999999</v>
      </c>
      <c r="BC18" s="211">
        <v>2.552</v>
      </c>
      <c r="BD18" s="211">
        <v>2.5910000000000002</v>
      </c>
      <c r="BE18" s="211">
        <v>2.633</v>
      </c>
      <c r="BF18" s="211">
        <v>2.65</v>
      </c>
      <c r="BG18" s="211">
        <v>2.6480000000000001</v>
      </c>
      <c r="BH18" s="211">
        <v>2.677</v>
      </c>
      <c r="BI18" s="211">
        <v>2.7440000000000002</v>
      </c>
      <c r="BJ18" s="211">
        <v>2.927</v>
      </c>
      <c r="BK18" s="211">
        <v>3.0539999999999998</v>
      </c>
      <c r="BL18" s="211">
        <v>3.0190000000000001</v>
      </c>
      <c r="BM18" s="211">
        <v>2.9239999999999999</v>
      </c>
      <c r="BN18" s="211">
        <v>2.6840000000000002</v>
      </c>
      <c r="BO18" s="211">
        <v>2.669</v>
      </c>
      <c r="BP18" s="211">
        <v>2.698</v>
      </c>
      <c r="BQ18" s="211">
        <v>2.7290000000000001</v>
      </c>
      <c r="BR18" s="211">
        <v>2.742</v>
      </c>
      <c r="BS18" s="211">
        <v>2.742</v>
      </c>
      <c r="BT18" s="211">
        <v>2.7669999999999999</v>
      </c>
      <c r="BU18" s="211">
        <v>2.8340000000000001</v>
      </c>
      <c r="BV18" s="211">
        <v>3.0019999999999998</v>
      </c>
      <c r="BW18" s="211">
        <v>3.1269999999999998</v>
      </c>
      <c r="BX18" s="211">
        <v>3.0920000000000001</v>
      </c>
      <c r="BY18" s="211">
        <v>3.0289999999999999</v>
      </c>
      <c r="BZ18" s="211">
        <v>2.8090000000000002</v>
      </c>
      <c r="CA18" s="211">
        <v>2.794</v>
      </c>
      <c r="CB18" s="211">
        <v>2.8239999999999998</v>
      </c>
      <c r="CC18" s="211">
        <v>2.8559999999999999</v>
      </c>
      <c r="CD18" s="211">
        <v>2.8740000000000001</v>
      </c>
      <c r="CE18" s="211">
        <v>2.8759999999999999</v>
      </c>
      <c r="CF18" s="211">
        <v>2.9009999999999998</v>
      </c>
      <c r="CG18" s="211">
        <v>2.9660000000000002</v>
      </c>
      <c r="CH18" s="211">
        <v>3.1309999999999998</v>
      </c>
      <c r="CI18" s="211">
        <v>3.2509999999999999</v>
      </c>
      <c r="CJ18" s="211">
        <v>3.2210000000000001</v>
      </c>
      <c r="CK18" s="211">
        <v>3.1560000000000001</v>
      </c>
      <c r="CL18" s="211">
        <v>2.9329999999999998</v>
      </c>
      <c r="CM18" s="211">
        <v>2.9180000000000001</v>
      </c>
      <c r="CN18" s="211">
        <v>2.9470000000000001</v>
      </c>
      <c r="CO18" s="211">
        <v>2.9790000000000001</v>
      </c>
      <c r="CP18" s="211">
        <v>2.9980000000000002</v>
      </c>
      <c r="CQ18" s="211">
        <v>3.0019999999999998</v>
      </c>
      <c r="CR18" s="211">
        <v>3.03</v>
      </c>
      <c r="CS18" s="211">
        <v>3.0950000000000002</v>
      </c>
      <c r="CT18" s="211">
        <v>3.25</v>
      </c>
      <c r="CU18" s="211">
        <v>3.37</v>
      </c>
      <c r="CV18" s="211">
        <v>3.3380000000000001</v>
      </c>
      <c r="CW18" s="211">
        <v>3.2730000000000001</v>
      </c>
      <c r="CX18" s="211">
        <v>3.0329999999999999</v>
      </c>
      <c r="CY18" s="211">
        <v>3.0129999999999999</v>
      </c>
      <c r="CZ18" s="211">
        <v>3.04</v>
      </c>
      <c r="DA18" s="211">
        <v>3.069</v>
      </c>
      <c r="DB18" s="211">
        <v>3.0870000000000002</v>
      </c>
      <c r="DC18" s="211">
        <v>3.0920000000000001</v>
      </c>
      <c r="DD18" s="211">
        <v>3.12</v>
      </c>
      <c r="DE18" s="211">
        <v>3.1859999999999999</v>
      </c>
      <c r="DF18" s="211">
        <v>3.3410000000000002</v>
      </c>
      <c r="DG18" s="211">
        <v>3.4630000000000001</v>
      </c>
      <c r="DH18" s="211">
        <v>3.4279999999999999</v>
      </c>
      <c r="DI18" s="211">
        <v>3.363</v>
      </c>
      <c r="DJ18" s="211">
        <v>3.1179999999999999</v>
      </c>
      <c r="DK18" s="211">
        <v>3.0979999999999999</v>
      </c>
      <c r="DL18" s="211">
        <v>3.1280000000000001</v>
      </c>
      <c r="DM18" s="211">
        <v>3.1680000000000001</v>
      </c>
      <c r="DN18" s="211">
        <v>3.2080000000000002</v>
      </c>
      <c r="DO18" s="211">
        <v>3.2210000000000001</v>
      </c>
      <c r="DP18" s="211">
        <v>3.2639999999999998</v>
      </c>
      <c r="DQ18" s="211">
        <v>3.33</v>
      </c>
      <c r="DR18" s="211">
        <v>3.4809999999999999</v>
      </c>
      <c r="DS18" s="211">
        <v>3.6019999999999999</v>
      </c>
      <c r="DT18" s="211">
        <v>3.5670000000000002</v>
      </c>
      <c r="DU18" s="211">
        <v>3.5019999999999998</v>
      </c>
      <c r="DV18" s="211">
        <v>3.2069999999999999</v>
      </c>
      <c r="DW18" s="211">
        <v>3.1850000000000001</v>
      </c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</row>
    <row r="19" spans="1:164" s="11" customFormat="1" x14ac:dyDescent="0.2">
      <c r="A19" s="47"/>
      <c r="B19" s="53">
        <v>43588</v>
      </c>
      <c r="C19" s="54"/>
      <c r="D19" s="54"/>
      <c r="E19" s="54"/>
      <c r="F19" s="211"/>
      <c r="G19" s="211"/>
      <c r="H19" s="211">
        <v>2.5670000000000002</v>
      </c>
      <c r="I19" s="211">
        <v>2.6</v>
      </c>
      <c r="J19" s="211">
        <v>2.6160000000000001</v>
      </c>
      <c r="K19" s="211">
        <v>2.613</v>
      </c>
      <c r="L19" s="211">
        <v>2.6469999999999998</v>
      </c>
      <c r="M19" s="211">
        <v>2.7250000000000001</v>
      </c>
      <c r="N19" s="211">
        <v>2.883</v>
      </c>
      <c r="O19" s="211">
        <v>2.968</v>
      </c>
      <c r="P19" s="211">
        <v>2.9220000000000002</v>
      </c>
      <c r="Q19" s="211">
        <v>2.8079999999999998</v>
      </c>
      <c r="R19" s="211">
        <v>2.5640000000000001</v>
      </c>
      <c r="S19" s="211">
        <v>2.5299999999999998</v>
      </c>
      <c r="T19" s="211">
        <v>2.56</v>
      </c>
      <c r="U19" s="211">
        <v>2.5920000000000001</v>
      </c>
      <c r="V19" s="211">
        <v>2.6</v>
      </c>
      <c r="W19" s="211">
        <v>2.585</v>
      </c>
      <c r="X19" s="211">
        <v>2.609</v>
      </c>
      <c r="Y19" s="211">
        <v>2.661</v>
      </c>
      <c r="Z19" s="211">
        <v>2.819</v>
      </c>
      <c r="AA19" s="211">
        <v>2.9220000000000002</v>
      </c>
      <c r="AB19" s="211">
        <v>2.8860000000000001</v>
      </c>
      <c r="AC19" s="211">
        <v>2.7589999999999999</v>
      </c>
      <c r="AD19" s="211">
        <v>2.4990000000000001</v>
      </c>
      <c r="AE19" s="211">
        <v>2.4660000000000002</v>
      </c>
      <c r="AF19" s="211">
        <v>2.4990000000000001</v>
      </c>
      <c r="AG19" s="211">
        <v>2.5339999999999998</v>
      </c>
      <c r="AH19" s="211">
        <v>2.5449999999999999</v>
      </c>
      <c r="AI19" s="211">
        <v>2.54</v>
      </c>
      <c r="AJ19" s="211">
        <v>2.5670000000000002</v>
      </c>
      <c r="AK19" s="211">
        <v>2.6219999999999999</v>
      </c>
      <c r="AL19" s="211">
        <v>2.8010000000000002</v>
      </c>
      <c r="AM19" s="211">
        <v>2.919</v>
      </c>
      <c r="AN19" s="211">
        <v>2.8730000000000002</v>
      </c>
      <c r="AO19" s="211">
        <v>2.7519999999999998</v>
      </c>
      <c r="AP19" s="211">
        <v>2.4969999999999999</v>
      </c>
      <c r="AQ19" s="211">
        <v>2.468</v>
      </c>
      <c r="AR19" s="211">
        <v>2.4990000000000001</v>
      </c>
      <c r="AS19" s="211">
        <v>2.5339999999999998</v>
      </c>
      <c r="AT19" s="211">
        <v>2.5449999999999999</v>
      </c>
      <c r="AU19" s="211">
        <v>2.54</v>
      </c>
      <c r="AV19" s="211">
        <v>2.5640000000000001</v>
      </c>
      <c r="AW19" s="211">
        <v>2.6240000000000001</v>
      </c>
      <c r="AX19" s="211">
        <v>2.806</v>
      </c>
      <c r="AY19" s="211">
        <v>2.9260000000000002</v>
      </c>
      <c r="AZ19" s="211">
        <v>2.8809999999999998</v>
      </c>
      <c r="BA19" s="211">
        <v>2.7759999999999998</v>
      </c>
      <c r="BB19" s="211">
        <v>2.5539999999999998</v>
      </c>
      <c r="BC19" s="211">
        <v>2.5489999999999999</v>
      </c>
      <c r="BD19" s="211">
        <v>2.5880000000000001</v>
      </c>
      <c r="BE19" s="211">
        <v>2.63</v>
      </c>
      <c r="BF19" s="211">
        <v>2.6469999999999998</v>
      </c>
      <c r="BG19" s="211">
        <v>2.645</v>
      </c>
      <c r="BH19" s="211">
        <v>2.6739999999999999</v>
      </c>
      <c r="BI19" s="211">
        <v>2.7410000000000001</v>
      </c>
      <c r="BJ19" s="211">
        <v>2.9239999999999999</v>
      </c>
      <c r="BK19" s="211">
        <v>3.0510000000000002</v>
      </c>
      <c r="BL19" s="211">
        <v>3.016</v>
      </c>
      <c r="BM19" s="211">
        <v>2.9209999999999998</v>
      </c>
      <c r="BN19" s="211">
        <v>2.681</v>
      </c>
      <c r="BO19" s="211">
        <v>2.6659999999999999</v>
      </c>
      <c r="BP19" s="211">
        <v>2.6949999999999998</v>
      </c>
      <c r="BQ19" s="211">
        <v>2.726</v>
      </c>
      <c r="BR19" s="211">
        <v>2.7389999999999999</v>
      </c>
      <c r="BS19" s="211">
        <v>2.7389999999999999</v>
      </c>
      <c r="BT19" s="211">
        <v>2.7639999999999998</v>
      </c>
      <c r="BU19" s="211">
        <v>2.831</v>
      </c>
      <c r="BV19" s="211">
        <v>2.9990000000000001</v>
      </c>
      <c r="BW19" s="211">
        <v>3.1240000000000001</v>
      </c>
      <c r="BX19" s="211">
        <v>3.089</v>
      </c>
      <c r="BY19" s="211">
        <v>3.0259999999999998</v>
      </c>
      <c r="BZ19" s="211">
        <v>2.806</v>
      </c>
      <c r="CA19" s="211">
        <v>2.7909999999999999</v>
      </c>
      <c r="CB19" s="211">
        <v>2.8210000000000002</v>
      </c>
      <c r="CC19" s="211">
        <v>2.8530000000000002</v>
      </c>
      <c r="CD19" s="211">
        <v>2.871</v>
      </c>
      <c r="CE19" s="211">
        <v>2.8730000000000002</v>
      </c>
      <c r="CF19" s="211">
        <v>2.8980000000000001</v>
      </c>
      <c r="CG19" s="211">
        <v>2.9630000000000001</v>
      </c>
      <c r="CH19" s="211">
        <v>3.1280000000000001</v>
      </c>
      <c r="CI19" s="211">
        <v>3.2480000000000002</v>
      </c>
      <c r="CJ19" s="211">
        <v>3.218</v>
      </c>
      <c r="CK19" s="211">
        <v>3.153</v>
      </c>
      <c r="CL19" s="211">
        <v>2.93</v>
      </c>
      <c r="CM19" s="211">
        <v>2.915</v>
      </c>
      <c r="CN19" s="211">
        <v>2.944</v>
      </c>
      <c r="CO19" s="211">
        <v>2.976</v>
      </c>
      <c r="CP19" s="211">
        <v>2.9950000000000001</v>
      </c>
      <c r="CQ19" s="211">
        <v>2.9990000000000001</v>
      </c>
      <c r="CR19" s="211">
        <v>3.0270000000000001</v>
      </c>
      <c r="CS19" s="211">
        <v>3.0920000000000001</v>
      </c>
      <c r="CT19" s="211">
        <v>3.2469999999999999</v>
      </c>
      <c r="CU19" s="211">
        <v>3.367</v>
      </c>
      <c r="CV19" s="211">
        <v>3.335</v>
      </c>
      <c r="CW19" s="211">
        <v>3.27</v>
      </c>
      <c r="CX19" s="211">
        <v>3.03</v>
      </c>
      <c r="CY19" s="211">
        <v>3.01</v>
      </c>
      <c r="CZ19" s="211">
        <v>3.0369999999999999</v>
      </c>
      <c r="DA19" s="211">
        <v>3.0659999999999998</v>
      </c>
      <c r="DB19" s="211">
        <v>3.0840000000000001</v>
      </c>
      <c r="DC19" s="211">
        <v>3.089</v>
      </c>
      <c r="DD19" s="211">
        <v>3.117</v>
      </c>
      <c r="DE19" s="211">
        <v>3.1829999999999998</v>
      </c>
      <c r="DF19" s="211">
        <v>3.3380000000000001</v>
      </c>
      <c r="DG19" s="211">
        <v>3.46</v>
      </c>
      <c r="DH19" s="211">
        <v>3.4249999999999998</v>
      </c>
      <c r="DI19" s="211">
        <v>3.36</v>
      </c>
      <c r="DJ19" s="211">
        <v>3.1150000000000002</v>
      </c>
      <c r="DK19" s="211">
        <v>3.0950000000000002</v>
      </c>
      <c r="DL19" s="211">
        <v>3.125</v>
      </c>
      <c r="DM19" s="211">
        <v>3.165</v>
      </c>
      <c r="DN19" s="211">
        <v>3.2050000000000001</v>
      </c>
      <c r="DO19" s="211">
        <v>3.218</v>
      </c>
      <c r="DP19" s="211">
        <v>3.2610000000000001</v>
      </c>
      <c r="DQ19" s="211">
        <v>3.327</v>
      </c>
      <c r="DR19" s="211">
        <v>3.4780000000000002</v>
      </c>
      <c r="DS19" s="211">
        <v>3.5990000000000002</v>
      </c>
      <c r="DT19" s="211">
        <v>3.5640000000000001</v>
      </c>
      <c r="DU19" s="211">
        <v>3.4990000000000001</v>
      </c>
      <c r="DV19" s="211">
        <v>3.2040000000000002</v>
      </c>
      <c r="DW19" s="211">
        <v>3.1819999999999999</v>
      </c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</row>
    <row r="20" spans="1:164" s="11" customFormat="1" x14ac:dyDescent="0.2">
      <c r="A20" s="47"/>
      <c r="B20" s="53">
        <v>43587</v>
      </c>
      <c r="C20" s="54"/>
      <c r="D20" s="54"/>
      <c r="E20" s="54"/>
      <c r="F20" s="211"/>
      <c r="G20" s="211"/>
      <c r="H20" s="211">
        <v>2.589</v>
      </c>
      <c r="I20" s="211">
        <v>2.6240000000000001</v>
      </c>
      <c r="J20" s="211">
        <v>2.6429999999999998</v>
      </c>
      <c r="K20" s="211">
        <v>2.6389999999999998</v>
      </c>
      <c r="L20" s="211">
        <v>2.6720000000000002</v>
      </c>
      <c r="M20" s="211">
        <v>2.75</v>
      </c>
      <c r="N20" s="211">
        <v>2.903</v>
      </c>
      <c r="O20" s="211">
        <v>2.9860000000000002</v>
      </c>
      <c r="P20" s="211">
        <v>2.9380000000000002</v>
      </c>
      <c r="Q20" s="211">
        <v>2.8239999999999998</v>
      </c>
      <c r="R20" s="211">
        <v>2.577</v>
      </c>
      <c r="S20" s="211">
        <v>2.5459999999999998</v>
      </c>
      <c r="T20" s="211">
        <v>2.5790000000000002</v>
      </c>
      <c r="U20" s="211">
        <v>2.6150000000000002</v>
      </c>
      <c r="V20" s="211">
        <v>2.6240000000000001</v>
      </c>
      <c r="W20" s="211">
        <v>2.609</v>
      </c>
      <c r="X20" s="211">
        <v>2.6320000000000001</v>
      </c>
      <c r="Y20" s="211">
        <v>2.6819999999999999</v>
      </c>
      <c r="Z20" s="211">
        <v>2.8380000000000001</v>
      </c>
      <c r="AA20" s="211">
        <v>2.9420000000000002</v>
      </c>
      <c r="AB20" s="211">
        <v>2.9060000000000001</v>
      </c>
      <c r="AC20" s="211">
        <v>2.786</v>
      </c>
      <c r="AD20" s="211">
        <v>2.5289999999999999</v>
      </c>
      <c r="AE20" s="211">
        <v>2.4969999999999999</v>
      </c>
      <c r="AF20" s="211">
        <v>2.5289999999999999</v>
      </c>
      <c r="AG20" s="211">
        <v>2.5630000000000002</v>
      </c>
      <c r="AH20" s="211">
        <v>2.573</v>
      </c>
      <c r="AI20" s="211">
        <v>2.5680000000000001</v>
      </c>
      <c r="AJ20" s="211">
        <v>2.5950000000000002</v>
      </c>
      <c r="AK20" s="211">
        <v>2.65</v>
      </c>
      <c r="AL20" s="211">
        <v>2.83</v>
      </c>
      <c r="AM20" s="211">
        <v>2.948</v>
      </c>
      <c r="AN20" s="211">
        <v>2.9020000000000001</v>
      </c>
      <c r="AO20" s="211">
        <v>2.7810000000000001</v>
      </c>
      <c r="AP20" s="211">
        <v>2.5259999999999998</v>
      </c>
      <c r="AQ20" s="211">
        <v>2.4969999999999999</v>
      </c>
      <c r="AR20" s="211">
        <v>2.528</v>
      </c>
      <c r="AS20" s="211">
        <v>2.5630000000000002</v>
      </c>
      <c r="AT20" s="211">
        <v>2.5739999999999998</v>
      </c>
      <c r="AU20" s="211">
        <v>2.569</v>
      </c>
      <c r="AV20" s="211">
        <v>2.593</v>
      </c>
      <c r="AW20" s="211">
        <v>2.653</v>
      </c>
      <c r="AX20" s="211">
        <v>2.835</v>
      </c>
      <c r="AY20" s="211">
        <v>2.9550000000000001</v>
      </c>
      <c r="AZ20" s="211">
        <v>2.91</v>
      </c>
      <c r="BA20" s="211">
        <v>2.8050000000000002</v>
      </c>
      <c r="BB20" s="211">
        <v>2.5830000000000002</v>
      </c>
      <c r="BC20" s="211">
        <v>2.5779999999999998</v>
      </c>
      <c r="BD20" s="211">
        <v>2.617</v>
      </c>
      <c r="BE20" s="211">
        <v>2.6589999999999998</v>
      </c>
      <c r="BF20" s="211">
        <v>2.6760000000000002</v>
      </c>
      <c r="BG20" s="211">
        <v>2.6739999999999999</v>
      </c>
      <c r="BH20" s="211">
        <v>2.7029999999999998</v>
      </c>
      <c r="BI20" s="211">
        <v>2.7679999999999998</v>
      </c>
      <c r="BJ20" s="211">
        <v>2.95</v>
      </c>
      <c r="BK20" s="211">
        <v>3.0750000000000002</v>
      </c>
      <c r="BL20" s="211">
        <v>3.036</v>
      </c>
      <c r="BM20" s="211">
        <v>2.9409999999999998</v>
      </c>
      <c r="BN20" s="211">
        <v>2.7010000000000001</v>
      </c>
      <c r="BO20" s="211">
        <v>2.6859999999999999</v>
      </c>
      <c r="BP20" s="211">
        <v>2.7149999999999999</v>
      </c>
      <c r="BQ20" s="211">
        <v>2.746</v>
      </c>
      <c r="BR20" s="211">
        <v>2.7589999999999999</v>
      </c>
      <c r="BS20" s="211">
        <v>2.7589999999999999</v>
      </c>
      <c r="BT20" s="211">
        <v>2.782</v>
      </c>
      <c r="BU20" s="211">
        <v>2.847</v>
      </c>
      <c r="BV20" s="211">
        <v>3.012</v>
      </c>
      <c r="BW20" s="211">
        <v>3.1349999999999998</v>
      </c>
      <c r="BX20" s="211">
        <v>3.097</v>
      </c>
      <c r="BY20" s="211">
        <v>3.032</v>
      </c>
      <c r="BZ20" s="211">
        <v>2.8069999999999999</v>
      </c>
      <c r="CA20" s="211">
        <v>2.7919999999999998</v>
      </c>
      <c r="CB20" s="211">
        <v>2.8210000000000002</v>
      </c>
      <c r="CC20" s="211">
        <v>2.8530000000000002</v>
      </c>
      <c r="CD20" s="211">
        <v>2.871</v>
      </c>
      <c r="CE20" s="211">
        <v>2.8730000000000002</v>
      </c>
      <c r="CF20" s="211">
        <v>2.8980000000000001</v>
      </c>
      <c r="CG20" s="211">
        <v>2.9630000000000001</v>
      </c>
      <c r="CH20" s="211">
        <v>3.1280000000000001</v>
      </c>
      <c r="CI20" s="211">
        <v>3.2480000000000002</v>
      </c>
      <c r="CJ20" s="211">
        <v>3.218</v>
      </c>
      <c r="CK20" s="211">
        <v>3.153</v>
      </c>
      <c r="CL20" s="211">
        <v>2.923</v>
      </c>
      <c r="CM20" s="211">
        <v>2.9060000000000001</v>
      </c>
      <c r="CN20" s="211">
        <v>2.9329999999999998</v>
      </c>
      <c r="CO20" s="211">
        <v>2.9630000000000001</v>
      </c>
      <c r="CP20" s="211">
        <v>2.9820000000000002</v>
      </c>
      <c r="CQ20" s="211">
        <v>2.9860000000000002</v>
      </c>
      <c r="CR20" s="211">
        <v>3.0139999999999998</v>
      </c>
      <c r="CS20" s="211">
        <v>3.0790000000000002</v>
      </c>
      <c r="CT20" s="211">
        <v>3.234</v>
      </c>
      <c r="CU20" s="211">
        <v>3.3540000000000001</v>
      </c>
      <c r="CV20" s="211">
        <v>3.3220000000000001</v>
      </c>
      <c r="CW20" s="211">
        <v>3.2570000000000001</v>
      </c>
      <c r="CX20" s="211">
        <v>3.0169999999999999</v>
      </c>
      <c r="CY20" s="211">
        <v>2.9969999999999999</v>
      </c>
      <c r="CZ20" s="211">
        <v>3.024</v>
      </c>
      <c r="DA20" s="211">
        <v>3.0529999999999999</v>
      </c>
      <c r="DB20" s="211">
        <v>3.0710000000000002</v>
      </c>
      <c r="DC20" s="211">
        <v>3.0760000000000001</v>
      </c>
      <c r="DD20" s="211">
        <v>3.1040000000000001</v>
      </c>
      <c r="DE20" s="211">
        <v>3.17</v>
      </c>
      <c r="DF20" s="211">
        <v>3.3250000000000002</v>
      </c>
      <c r="DG20" s="211">
        <v>3.4470000000000001</v>
      </c>
      <c r="DH20" s="211">
        <v>3.4119999999999999</v>
      </c>
      <c r="DI20" s="211">
        <v>3.347</v>
      </c>
      <c r="DJ20" s="211">
        <v>3.1019999999999999</v>
      </c>
      <c r="DK20" s="211">
        <v>3.0819999999999999</v>
      </c>
      <c r="DL20" s="211">
        <v>3.1120000000000001</v>
      </c>
      <c r="DM20" s="211">
        <v>3.1520000000000001</v>
      </c>
      <c r="DN20" s="211">
        <v>3.1920000000000002</v>
      </c>
      <c r="DO20" s="211">
        <v>3.2050000000000001</v>
      </c>
      <c r="DP20" s="211">
        <v>3.2480000000000002</v>
      </c>
      <c r="DQ20" s="211">
        <v>3.3140000000000001</v>
      </c>
      <c r="DR20" s="211">
        <v>3.4649999999999999</v>
      </c>
      <c r="DS20" s="211">
        <v>3.5859999999999999</v>
      </c>
      <c r="DT20" s="211">
        <v>3.5510000000000002</v>
      </c>
      <c r="DU20" s="211">
        <v>3.4860000000000002</v>
      </c>
      <c r="DV20" s="211">
        <v>3.1909999999999998</v>
      </c>
      <c r="DW20" s="211">
        <v>3.169</v>
      </c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</row>
    <row r="21" spans="1:164" s="11" customFormat="1" x14ac:dyDescent="0.2">
      <c r="A21" s="47"/>
      <c r="B21" s="53">
        <v>43586</v>
      </c>
      <c r="C21" s="54"/>
      <c r="D21" s="54"/>
      <c r="E21" s="54"/>
      <c r="F21" s="211"/>
      <c r="G21" s="211"/>
      <c r="H21" s="211">
        <v>2.62</v>
      </c>
      <c r="I21" s="211">
        <v>2.6579999999999999</v>
      </c>
      <c r="J21" s="211">
        <v>2.6760000000000002</v>
      </c>
      <c r="K21" s="211">
        <v>2.67</v>
      </c>
      <c r="L21" s="211">
        <v>2.7010000000000001</v>
      </c>
      <c r="M21" s="211">
        <v>2.7770000000000001</v>
      </c>
      <c r="N21" s="211">
        <v>2.93</v>
      </c>
      <c r="O21" s="211">
        <v>3.0129999999999999</v>
      </c>
      <c r="P21" s="211">
        <v>2.9630000000000001</v>
      </c>
      <c r="Q21" s="211">
        <v>2.8380000000000001</v>
      </c>
      <c r="R21" s="211">
        <v>2.5739999999999998</v>
      </c>
      <c r="S21" s="211">
        <v>2.5419999999999998</v>
      </c>
      <c r="T21" s="211">
        <v>2.5750000000000002</v>
      </c>
      <c r="U21" s="211">
        <v>2.61</v>
      </c>
      <c r="V21" s="211">
        <v>2.62</v>
      </c>
      <c r="W21" s="211">
        <v>2.605</v>
      </c>
      <c r="X21" s="211">
        <v>2.6280000000000001</v>
      </c>
      <c r="Y21" s="211">
        <v>2.6779999999999999</v>
      </c>
      <c r="Z21" s="211">
        <v>2.835</v>
      </c>
      <c r="AA21" s="211">
        <v>2.9430000000000001</v>
      </c>
      <c r="AB21" s="211">
        <v>2.9089999999999998</v>
      </c>
      <c r="AC21" s="211">
        <v>2.7890000000000001</v>
      </c>
      <c r="AD21" s="211">
        <v>2.532</v>
      </c>
      <c r="AE21" s="211">
        <v>2.5</v>
      </c>
      <c r="AF21" s="211">
        <v>2.532</v>
      </c>
      <c r="AG21" s="211">
        <v>2.5659999999999998</v>
      </c>
      <c r="AH21" s="211">
        <v>2.5760000000000001</v>
      </c>
      <c r="AI21" s="211">
        <v>2.5710000000000002</v>
      </c>
      <c r="AJ21" s="211">
        <v>2.5979999999999999</v>
      </c>
      <c r="AK21" s="211">
        <v>2.653</v>
      </c>
      <c r="AL21" s="211">
        <v>2.8330000000000002</v>
      </c>
      <c r="AM21" s="211">
        <v>2.9510000000000001</v>
      </c>
      <c r="AN21" s="211">
        <v>2.9049999999999998</v>
      </c>
      <c r="AO21" s="211">
        <v>2.7839999999999998</v>
      </c>
      <c r="AP21" s="211">
        <v>2.5289999999999999</v>
      </c>
      <c r="AQ21" s="211">
        <v>2.5</v>
      </c>
      <c r="AR21" s="211">
        <v>2.5310000000000001</v>
      </c>
      <c r="AS21" s="211">
        <v>2.5659999999999998</v>
      </c>
      <c r="AT21" s="211">
        <v>2.577</v>
      </c>
      <c r="AU21" s="211">
        <v>2.5720000000000001</v>
      </c>
      <c r="AV21" s="211">
        <v>2.5960000000000001</v>
      </c>
      <c r="AW21" s="211">
        <v>2.6560000000000001</v>
      </c>
      <c r="AX21" s="211">
        <v>2.8380000000000001</v>
      </c>
      <c r="AY21" s="211">
        <v>2.9580000000000002</v>
      </c>
      <c r="AZ21" s="211">
        <v>2.9129999999999998</v>
      </c>
      <c r="BA21" s="211">
        <v>2.8079999999999998</v>
      </c>
      <c r="BB21" s="211">
        <v>2.5859999999999999</v>
      </c>
      <c r="BC21" s="211">
        <v>2.581</v>
      </c>
      <c r="BD21" s="211">
        <v>2.62</v>
      </c>
      <c r="BE21" s="211">
        <v>2.6619999999999999</v>
      </c>
      <c r="BF21" s="211">
        <v>2.6789999999999998</v>
      </c>
      <c r="BG21" s="211">
        <v>2.677</v>
      </c>
      <c r="BH21" s="211">
        <v>2.706</v>
      </c>
      <c r="BI21" s="211">
        <v>2.7709999999999999</v>
      </c>
      <c r="BJ21" s="211">
        <v>2.9529999999999998</v>
      </c>
      <c r="BK21" s="211">
        <v>3.0779999999999998</v>
      </c>
      <c r="BL21" s="211">
        <v>3.0390000000000001</v>
      </c>
      <c r="BM21" s="211">
        <v>2.944</v>
      </c>
      <c r="BN21" s="211">
        <v>2.7040000000000002</v>
      </c>
      <c r="BO21" s="211">
        <v>2.6890000000000001</v>
      </c>
      <c r="BP21" s="211">
        <v>2.718</v>
      </c>
      <c r="BQ21" s="211">
        <v>2.7490000000000001</v>
      </c>
      <c r="BR21" s="211">
        <v>2.762</v>
      </c>
      <c r="BS21" s="211">
        <v>2.762</v>
      </c>
      <c r="BT21" s="211">
        <v>2.7850000000000001</v>
      </c>
      <c r="BU21" s="211">
        <v>2.85</v>
      </c>
      <c r="BV21" s="211">
        <v>3.0150000000000001</v>
      </c>
      <c r="BW21" s="211">
        <v>3.1379999999999999</v>
      </c>
      <c r="BX21" s="211">
        <v>3.1</v>
      </c>
      <c r="BY21" s="211">
        <v>3.0350000000000001</v>
      </c>
      <c r="BZ21" s="211">
        <v>2.81</v>
      </c>
      <c r="CA21" s="211">
        <v>2.7949999999999999</v>
      </c>
      <c r="CB21" s="211">
        <v>2.8239999999999998</v>
      </c>
      <c r="CC21" s="211">
        <v>2.8559999999999999</v>
      </c>
      <c r="CD21" s="211">
        <v>2.8740000000000001</v>
      </c>
      <c r="CE21" s="211">
        <v>2.8759999999999999</v>
      </c>
      <c r="CF21" s="211">
        <v>2.9009999999999998</v>
      </c>
      <c r="CG21" s="211">
        <v>2.9660000000000002</v>
      </c>
      <c r="CH21" s="211">
        <v>3.1309999999999998</v>
      </c>
      <c r="CI21" s="211">
        <v>3.2509999999999999</v>
      </c>
      <c r="CJ21" s="211">
        <v>3.2210000000000001</v>
      </c>
      <c r="CK21" s="211">
        <v>3.1560000000000001</v>
      </c>
      <c r="CL21" s="211">
        <v>2.9260000000000002</v>
      </c>
      <c r="CM21" s="211">
        <v>2.9089999999999998</v>
      </c>
      <c r="CN21" s="211">
        <v>2.9359999999999999</v>
      </c>
      <c r="CO21" s="211">
        <v>2.9660000000000002</v>
      </c>
      <c r="CP21" s="211">
        <v>2.9849999999999999</v>
      </c>
      <c r="CQ21" s="211">
        <v>2.9889999999999999</v>
      </c>
      <c r="CR21" s="211">
        <v>3.0169999999999999</v>
      </c>
      <c r="CS21" s="211">
        <v>3.0819999999999999</v>
      </c>
      <c r="CT21" s="211">
        <v>3.2370000000000001</v>
      </c>
      <c r="CU21" s="211">
        <v>3.3570000000000002</v>
      </c>
      <c r="CV21" s="211">
        <v>3.3250000000000002</v>
      </c>
      <c r="CW21" s="211">
        <v>3.26</v>
      </c>
      <c r="CX21" s="211">
        <v>3.02</v>
      </c>
      <c r="CY21" s="211">
        <v>3</v>
      </c>
      <c r="CZ21" s="211">
        <v>3.0270000000000001</v>
      </c>
      <c r="DA21" s="211">
        <v>3.056</v>
      </c>
      <c r="DB21" s="211">
        <v>3.0739999999999998</v>
      </c>
      <c r="DC21" s="211">
        <v>3.0790000000000002</v>
      </c>
      <c r="DD21" s="211">
        <v>3.1070000000000002</v>
      </c>
      <c r="DE21" s="211">
        <v>3.173</v>
      </c>
      <c r="DF21" s="211">
        <v>3.3279999999999998</v>
      </c>
      <c r="DG21" s="211">
        <v>3.45</v>
      </c>
      <c r="DH21" s="211">
        <v>3.415</v>
      </c>
      <c r="DI21" s="211">
        <v>3.35</v>
      </c>
      <c r="DJ21" s="211">
        <v>3.105</v>
      </c>
      <c r="DK21" s="211">
        <v>3.085</v>
      </c>
      <c r="DL21" s="211">
        <v>3.1150000000000002</v>
      </c>
      <c r="DM21" s="211">
        <v>3.1549999999999998</v>
      </c>
      <c r="DN21" s="211">
        <v>3.1949999999999998</v>
      </c>
      <c r="DO21" s="211">
        <v>3.2080000000000002</v>
      </c>
      <c r="DP21" s="211">
        <v>3.2509999999999999</v>
      </c>
      <c r="DQ21" s="211">
        <v>3.3170000000000002</v>
      </c>
      <c r="DR21" s="211">
        <v>3.468</v>
      </c>
      <c r="DS21" s="211">
        <v>3.589</v>
      </c>
      <c r="DT21" s="211">
        <v>3.5539999999999998</v>
      </c>
      <c r="DU21" s="211">
        <v>3.4889999999999999</v>
      </c>
      <c r="DV21" s="211">
        <v>3.194</v>
      </c>
      <c r="DW21" s="211">
        <v>3.1720000000000002</v>
      </c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</row>
    <row r="22" spans="1:164" s="11" customFormat="1" x14ac:dyDescent="0.2">
      <c r="A22" s="47"/>
      <c r="B22" s="53">
        <v>43585</v>
      </c>
      <c r="C22" s="54"/>
      <c r="D22" s="54"/>
      <c r="E22" s="54"/>
      <c r="F22" s="211"/>
      <c r="G22" s="211"/>
      <c r="H22" s="211">
        <v>2.5750000000000002</v>
      </c>
      <c r="I22" s="211">
        <v>2.617</v>
      </c>
      <c r="J22" s="211">
        <v>2.641</v>
      </c>
      <c r="K22" s="211">
        <v>2.637</v>
      </c>
      <c r="L22" s="211">
        <v>2.6680000000000001</v>
      </c>
      <c r="M22" s="211">
        <v>2.746</v>
      </c>
      <c r="N22" s="211">
        <v>2.9020000000000001</v>
      </c>
      <c r="O22" s="211">
        <v>2.9870000000000001</v>
      </c>
      <c r="P22" s="211">
        <v>2.9380000000000002</v>
      </c>
      <c r="Q22" s="211">
        <v>2.823</v>
      </c>
      <c r="R22" s="211">
        <v>2.5670000000000002</v>
      </c>
      <c r="S22" s="211">
        <v>2.5329999999999999</v>
      </c>
      <c r="T22" s="211">
        <v>2.5649999999999999</v>
      </c>
      <c r="U22" s="211">
        <v>2.601</v>
      </c>
      <c r="V22" s="211">
        <v>2.6110000000000002</v>
      </c>
      <c r="W22" s="211">
        <v>2.597</v>
      </c>
      <c r="X22" s="211">
        <v>2.62</v>
      </c>
      <c r="Y22" s="211">
        <v>2.673</v>
      </c>
      <c r="Z22" s="211">
        <v>2.8340000000000001</v>
      </c>
      <c r="AA22" s="211">
        <v>2.9409999999999998</v>
      </c>
      <c r="AB22" s="211">
        <v>2.9079999999999999</v>
      </c>
      <c r="AC22" s="211">
        <v>2.7869999999999999</v>
      </c>
      <c r="AD22" s="211">
        <v>2.5299999999999998</v>
      </c>
      <c r="AE22" s="211">
        <v>2.4980000000000002</v>
      </c>
      <c r="AF22" s="211">
        <v>2.5299999999999998</v>
      </c>
      <c r="AG22" s="211">
        <v>2.5640000000000001</v>
      </c>
      <c r="AH22" s="211">
        <v>2.5739999999999998</v>
      </c>
      <c r="AI22" s="211">
        <v>2.569</v>
      </c>
      <c r="AJ22" s="211">
        <v>2.5960000000000001</v>
      </c>
      <c r="AK22" s="211">
        <v>2.6509999999999998</v>
      </c>
      <c r="AL22" s="211">
        <v>2.831</v>
      </c>
      <c r="AM22" s="211">
        <v>2.9489999999999998</v>
      </c>
      <c r="AN22" s="211">
        <v>2.903</v>
      </c>
      <c r="AO22" s="211">
        <v>2.782</v>
      </c>
      <c r="AP22" s="211">
        <v>2.5270000000000001</v>
      </c>
      <c r="AQ22" s="211">
        <v>2.4980000000000002</v>
      </c>
      <c r="AR22" s="211">
        <v>2.5289999999999999</v>
      </c>
      <c r="AS22" s="211">
        <v>2.5640000000000001</v>
      </c>
      <c r="AT22" s="211">
        <v>2.5750000000000002</v>
      </c>
      <c r="AU22" s="211">
        <v>2.57</v>
      </c>
      <c r="AV22" s="211">
        <v>2.5939999999999999</v>
      </c>
      <c r="AW22" s="211">
        <v>2.6539999999999999</v>
      </c>
      <c r="AX22" s="211">
        <v>2.8359999999999999</v>
      </c>
      <c r="AY22" s="211">
        <v>2.956</v>
      </c>
      <c r="AZ22" s="211">
        <v>2.911</v>
      </c>
      <c r="BA22" s="211">
        <v>2.806</v>
      </c>
      <c r="BB22" s="211">
        <v>2.5840000000000001</v>
      </c>
      <c r="BC22" s="211">
        <v>2.5790000000000002</v>
      </c>
      <c r="BD22" s="211">
        <v>2.6179999999999999</v>
      </c>
      <c r="BE22" s="211">
        <v>2.66</v>
      </c>
      <c r="BF22" s="211">
        <v>2.677</v>
      </c>
      <c r="BG22" s="211">
        <v>2.6749999999999998</v>
      </c>
      <c r="BH22" s="211">
        <v>2.7040000000000002</v>
      </c>
      <c r="BI22" s="211">
        <v>2.7690000000000001</v>
      </c>
      <c r="BJ22" s="211">
        <v>2.9510000000000001</v>
      </c>
      <c r="BK22" s="211">
        <v>3.0760000000000001</v>
      </c>
      <c r="BL22" s="211">
        <v>3.0369999999999999</v>
      </c>
      <c r="BM22" s="211">
        <v>2.9420000000000002</v>
      </c>
      <c r="BN22" s="211">
        <v>2.702</v>
      </c>
      <c r="BO22" s="211">
        <v>2.6869999999999998</v>
      </c>
      <c r="BP22" s="211">
        <v>2.7160000000000002</v>
      </c>
      <c r="BQ22" s="211">
        <v>2.7469999999999999</v>
      </c>
      <c r="BR22" s="211">
        <v>2.76</v>
      </c>
      <c r="BS22" s="211">
        <v>2.76</v>
      </c>
      <c r="BT22" s="211">
        <v>2.7829999999999999</v>
      </c>
      <c r="BU22" s="211">
        <v>2.8479999999999999</v>
      </c>
      <c r="BV22" s="211">
        <v>3.0129999999999999</v>
      </c>
      <c r="BW22" s="211">
        <v>3.1360000000000001</v>
      </c>
      <c r="BX22" s="211">
        <v>3.0979999999999999</v>
      </c>
      <c r="BY22" s="211">
        <v>3.0329999999999999</v>
      </c>
      <c r="BZ22" s="211">
        <v>2.8079999999999998</v>
      </c>
      <c r="CA22" s="211">
        <v>2.7930000000000001</v>
      </c>
      <c r="CB22" s="211">
        <v>2.8220000000000001</v>
      </c>
      <c r="CC22" s="211">
        <v>2.8540000000000001</v>
      </c>
      <c r="CD22" s="211">
        <v>2.8719999999999999</v>
      </c>
      <c r="CE22" s="211">
        <v>2.8740000000000001</v>
      </c>
      <c r="CF22" s="211">
        <v>2.899</v>
      </c>
      <c r="CG22" s="211">
        <v>2.964</v>
      </c>
      <c r="CH22" s="211">
        <v>3.129</v>
      </c>
      <c r="CI22" s="211">
        <v>3.2490000000000001</v>
      </c>
      <c r="CJ22" s="211">
        <v>3.2189999999999999</v>
      </c>
      <c r="CK22" s="211">
        <v>3.1539999999999999</v>
      </c>
      <c r="CL22" s="211">
        <v>2.9239999999999999</v>
      </c>
      <c r="CM22" s="211">
        <v>2.907</v>
      </c>
      <c r="CN22" s="211">
        <v>2.9340000000000002</v>
      </c>
      <c r="CO22" s="211">
        <v>2.964</v>
      </c>
      <c r="CP22" s="211">
        <v>2.9830000000000001</v>
      </c>
      <c r="CQ22" s="211">
        <v>2.9870000000000001</v>
      </c>
      <c r="CR22" s="211">
        <v>3.0150000000000001</v>
      </c>
      <c r="CS22" s="211">
        <v>3.08</v>
      </c>
      <c r="CT22" s="211">
        <v>3.2349999999999999</v>
      </c>
      <c r="CU22" s="211">
        <v>3.355</v>
      </c>
      <c r="CV22" s="211">
        <v>3.323</v>
      </c>
      <c r="CW22" s="211">
        <v>3.258</v>
      </c>
      <c r="CX22" s="211">
        <v>3.0179999999999998</v>
      </c>
      <c r="CY22" s="211">
        <v>2.9980000000000002</v>
      </c>
      <c r="CZ22" s="211">
        <v>3.0249999999999999</v>
      </c>
      <c r="DA22" s="211">
        <v>3.0539999999999998</v>
      </c>
      <c r="DB22" s="211">
        <v>3.0720000000000001</v>
      </c>
      <c r="DC22" s="211">
        <v>3.077</v>
      </c>
      <c r="DD22" s="211">
        <v>3.105</v>
      </c>
      <c r="DE22" s="211">
        <v>3.1709999999999998</v>
      </c>
      <c r="DF22" s="211">
        <v>3.3260000000000001</v>
      </c>
      <c r="DG22" s="211">
        <v>3.448</v>
      </c>
      <c r="DH22" s="211">
        <v>3.4129999999999998</v>
      </c>
      <c r="DI22" s="211">
        <v>3.3479999999999999</v>
      </c>
      <c r="DJ22" s="211">
        <v>3.1030000000000002</v>
      </c>
      <c r="DK22" s="211">
        <v>3.0830000000000002</v>
      </c>
      <c r="DL22" s="211">
        <v>3.113</v>
      </c>
      <c r="DM22" s="211">
        <v>3.153</v>
      </c>
      <c r="DN22" s="211">
        <v>3.1930000000000001</v>
      </c>
      <c r="DO22" s="211">
        <v>3.206</v>
      </c>
      <c r="DP22" s="211">
        <v>3.2490000000000001</v>
      </c>
      <c r="DQ22" s="211">
        <v>3.3149999999999999</v>
      </c>
      <c r="DR22" s="211">
        <v>3.4660000000000002</v>
      </c>
      <c r="DS22" s="211">
        <v>3.5870000000000002</v>
      </c>
      <c r="DT22" s="211">
        <v>3.552</v>
      </c>
      <c r="DU22" s="211">
        <v>3.4870000000000001</v>
      </c>
      <c r="DV22" s="211">
        <v>3.1920000000000002</v>
      </c>
      <c r="DW22" s="211">
        <v>3.17</v>
      </c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</row>
    <row r="23" spans="1:164" s="11" customFormat="1" x14ac:dyDescent="0.2">
      <c r="A23" s="47"/>
      <c r="B23" s="53">
        <v>43584</v>
      </c>
      <c r="C23" s="54"/>
      <c r="D23" s="54"/>
      <c r="E23" s="54"/>
      <c r="F23" s="211"/>
      <c r="G23" s="211"/>
      <c r="H23" s="211">
        <v>2.593</v>
      </c>
      <c r="I23" s="211">
        <v>2.64</v>
      </c>
      <c r="J23" s="211">
        <v>2.6629999999999998</v>
      </c>
      <c r="K23" s="211">
        <v>2.6560000000000001</v>
      </c>
      <c r="L23" s="211">
        <v>2.6869999999999998</v>
      </c>
      <c r="M23" s="211">
        <v>2.76</v>
      </c>
      <c r="N23" s="211">
        <v>2.9119999999999999</v>
      </c>
      <c r="O23" s="211">
        <v>2.9940000000000002</v>
      </c>
      <c r="P23" s="211">
        <v>2.9449999999999998</v>
      </c>
      <c r="Q23" s="211">
        <v>2.8279999999999998</v>
      </c>
      <c r="R23" s="211">
        <v>2.5579999999999998</v>
      </c>
      <c r="S23" s="211">
        <v>2.5209999999999999</v>
      </c>
      <c r="T23" s="211">
        <v>2.5539999999999998</v>
      </c>
      <c r="U23" s="211">
        <v>2.59</v>
      </c>
      <c r="V23" s="211">
        <v>2.6</v>
      </c>
      <c r="W23" s="211">
        <v>2.5859999999999999</v>
      </c>
      <c r="X23" s="211">
        <v>2.609</v>
      </c>
      <c r="Y23" s="211">
        <v>2.661</v>
      </c>
      <c r="Z23" s="211">
        <v>2.8220000000000001</v>
      </c>
      <c r="AA23" s="211">
        <v>2.9289999999999998</v>
      </c>
      <c r="AB23" s="211">
        <v>2.8980000000000001</v>
      </c>
      <c r="AC23" s="211">
        <v>2.778</v>
      </c>
      <c r="AD23" s="211">
        <v>2.5249999999999999</v>
      </c>
      <c r="AE23" s="211">
        <v>2.4929999999999999</v>
      </c>
      <c r="AF23" s="211">
        <v>2.5249999999999999</v>
      </c>
      <c r="AG23" s="211">
        <v>2.5590000000000002</v>
      </c>
      <c r="AH23" s="211">
        <v>2.569</v>
      </c>
      <c r="AI23" s="211">
        <v>2.5640000000000001</v>
      </c>
      <c r="AJ23" s="211">
        <v>2.5910000000000002</v>
      </c>
      <c r="AK23" s="211">
        <v>2.6459999999999999</v>
      </c>
      <c r="AL23" s="211">
        <v>2.8260000000000001</v>
      </c>
      <c r="AM23" s="211">
        <v>2.944</v>
      </c>
      <c r="AN23" s="211">
        <v>2.8980000000000001</v>
      </c>
      <c r="AO23" s="211">
        <v>2.7770000000000001</v>
      </c>
      <c r="AP23" s="211">
        <v>2.5219999999999998</v>
      </c>
      <c r="AQ23" s="211">
        <v>2.4929999999999999</v>
      </c>
      <c r="AR23" s="211">
        <v>2.524</v>
      </c>
      <c r="AS23" s="211">
        <v>2.5590000000000002</v>
      </c>
      <c r="AT23" s="211">
        <v>2.57</v>
      </c>
      <c r="AU23" s="211">
        <v>2.5649999999999999</v>
      </c>
      <c r="AV23" s="211">
        <v>2.589</v>
      </c>
      <c r="AW23" s="211">
        <v>2.649</v>
      </c>
      <c r="AX23" s="211">
        <v>2.831</v>
      </c>
      <c r="AY23" s="211">
        <v>2.9510000000000001</v>
      </c>
      <c r="AZ23" s="211">
        <v>2.9060000000000001</v>
      </c>
      <c r="BA23" s="211">
        <v>2.8010000000000002</v>
      </c>
      <c r="BB23" s="211">
        <v>2.5790000000000002</v>
      </c>
      <c r="BC23" s="211">
        <v>2.5739999999999998</v>
      </c>
      <c r="BD23" s="211">
        <v>2.613</v>
      </c>
      <c r="BE23" s="211">
        <v>2.6549999999999998</v>
      </c>
      <c r="BF23" s="211">
        <v>2.6720000000000002</v>
      </c>
      <c r="BG23" s="211">
        <v>2.67</v>
      </c>
      <c r="BH23" s="211">
        <v>2.6989999999999998</v>
      </c>
      <c r="BI23" s="211">
        <v>2.7639999999999998</v>
      </c>
      <c r="BJ23" s="211">
        <v>2.9460000000000002</v>
      </c>
      <c r="BK23" s="211">
        <v>3.0710000000000002</v>
      </c>
      <c r="BL23" s="211">
        <v>3.032</v>
      </c>
      <c r="BM23" s="211">
        <v>2.9369999999999998</v>
      </c>
      <c r="BN23" s="211">
        <v>2.6970000000000001</v>
      </c>
      <c r="BO23" s="211">
        <v>2.6819999999999999</v>
      </c>
      <c r="BP23" s="211">
        <v>2.7109999999999999</v>
      </c>
      <c r="BQ23" s="211">
        <v>2.742</v>
      </c>
      <c r="BR23" s="211">
        <v>2.7549999999999999</v>
      </c>
      <c r="BS23" s="211">
        <v>2.7549999999999999</v>
      </c>
      <c r="BT23" s="211">
        <v>2.778</v>
      </c>
      <c r="BU23" s="211">
        <v>2.843</v>
      </c>
      <c r="BV23" s="211">
        <v>3.008</v>
      </c>
      <c r="BW23" s="211">
        <v>3.1309999999999998</v>
      </c>
      <c r="BX23" s="211">
        <v>3.093</v>
      </c>
      <c r="BY23" s="211">
        <v>3.028</v>
      </c>
      <c r="BZ23" s="211">
        <v>2.8029999999999999</v>
      </c>
      <c r="CA23" s="211">
        <v>2.7879999999999998</v>
      </c>
      <c r="CB23" s="211">
        <v>2.8170000000000002</v>
      </c>
      <c r="CC23" s="211">
        <v>2.8490000000000002</v>
      </c>
      <c r="CD23" s="211">
        <v>2.867</v>
      </c>
      <c r="CE23" s="211">
        <v>2.8690000000000002</v>
      </c>
      <c r="CF23" s="211">
        <v>2.8940000000000001</v>
      </c>
      <c r="CG23" s="211">
        <v>2.9590000000000001</v>
      </c>
      <c r="CH23" s="211">
        <v>3.1240000000000001</v>
      </c>
      <c r="CI23" s="211">
        <v>3.2440000000000002</v>
      </c>
      <c r="CJ23" s="211">
        <v>3.214</v>
      </c>
      <c r="CK23" s="211">
        <v>3.149</v>
      </c>
      <c r="CL23" s="211">
        <v>2.919</v>
      </c>
      <c r="CM23" s="211">
        <v>2.9020000000000001</v>
      </c>
      <c r="CN23" s="211">
        <v>2.9289999999999998</v>
      </c>
      <c r="CO23" s="211">
        <v>2.9590000000000001</v>
      </c>
      <c r="CP23" s="211">
        <v>2.9780000000000002</v>
      </c>
      <c r="CQ23" s="211">
        <v>2.9820000000000002</v>
      </c>
      <c r="CR23" s="211">
        <v>3.01</v>
      </c>
      <c r="CS23" s="211">
        <v>3.0750000000000002</v>
      </c>
      <c r="CT23" s="211">
        <v>3.23</v>
      </c>
      <c r="CU23" s="211">
        <v>3.35</v>
      </c>
      <c r="CV23" s="211">
        <v>3.3180000000000001</v>
      </c>
      <c r="CW23" s="211">
        <v>3.2530000000000001</v>
      </c>
      <c r="CX23" s="211">
        <v>3.0129999999999999</v>
      </c>
      <c r="CY23" s="211">
        <v>2.9929999999999999</v>
      </c>
      <c r="CZ23" s="211">
        <v>3.02</v>
      </c>
      <c r="DA23" s="211">
        <v>3.0489999999999999</v>
      </c>
      <c r="DB23" s="211">
        <v>3.0670000000000002</v>
      </c>
      <c r="DC23" s="211">
        <v>3.0720000000000001</v>
      </c>
      <c r="DD23" s="211">
        <v>3.1</v>
      </c>
      <c r="DE23" s="211">
        <v>3.1659999999999999</v>
      </c>
      <c r="DF23" s="211">
        <v>3.3210000000000002</v>
      </c>
      <c r="DG23" s="211">
        <v>3.4430000000000001</v>
      </c>
      <c r="DH23" s="211">
        <v>3.4079999999999999</v>
      </c>
      <c r="DI23" s="211">
        <v>3.343</v>
      </c>
      <c r="DJ23" s="211">
        <v>3.0979999999999999</v>
      </c>
      <c r="DK23" s="211">
        <v>3.0779999999999998</v>
      </c>
      <c r="DL23" s="211">
        <v>3.1080000000000001</v>
      </c>
      <c r="DM23" s="211">
        <v>3.1480000000000001</v>
      </c>
      <c r="DN23" s="211">
        <v>3.1880000000000002</v>
      </c>
      <c r="DO23" s="211">
        <v>3.2010000000000001</v>
      </c>
      <c r="DP23" s="211">
        <v>3.2440000000000002</v>
      </c>
      <c r="DQ23" s="211">
        <v>3.31</v>
      </c>
      <c r="DR23" s="211">
        <v>3.4609999999999999</v>
      </c>
      <c r="DS23" s="211">
        <v>3.5819999999999999</v>
      </c>
      <c r="DT23" s="211">
        <v>3.5470000000000002</v>
      </c>
      <c r="DU23" s="211">
        <v>3.4820000000000002</v>
      </c>
      <c r="DV23" s="211">
        <v>3.1869999999999998</v>
      </c>
      <c r="DW23" s="211">
        <v>3.165</v>
      </c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</row>
    <row r="24" spans="1:164" s="11" customFormat="1" x14ac:dyDescent="0.2">
      <c r="A24" s="47"/>
      <c r="B24" s="53">
        <v>43581</v>
      </c>
      <c r="C24" s="54"/>
      <c r="D24" s="54"/>
      <c r="E24" s="54"/>
      <c r="F24" s="211"/>
      <c r="G24" s="211"/>
      <c r="H24" s="211">
        <v>2.5659999999999998</v>
      </c>
      <c r="I24" s="211">
        <v>2.58</v>
      </c>
      <c r="J24" s="211">
        <v>2.63</v>
      </c>
      <c r="K24" s="211">
        <v>2.653</v>
      </c>
      <c r="L24" s="211">
        <v>2.6459999999999999</v>
      </c>
      <c r="M24" s="211">
        <v>2.677</v>
      </c>
      <c r="N24" s="211">
        <v>2.7509999999999999</v>
      </c>
      <c r="O24" s="211">
        <v>2.9049999999999998</v>
      </c>
      <c r="P24" s="211">
        <v>2.9870000000000001</v>
      </c>
      <c r="Q24" s="211">
        <v>2.9350000000000001</v>
      </c>
      <c r="R24" s="211">
        <v>2.82</v>
      </c>
      <c r="S24" s="211">
        <v>2.5510000000000002</v>
      </c>
      <c r="T24" s="211">
        <v>2.5129999999999999</v>
      </c>
      <c r="U24" s="211">
        <v>2.5449999999999999</v>
      </c>
      <c r="V24" s="211">
        <v>2.5790000000000002</v>
      </c>
      <c r="W24" s="211">
        <v>2.5870000000000002</v>
      </c>
      <c r="X24" s="211">
        <v>2.573</v>
      </c>
      <c r="Y24" s="211">
        <v>2.5950000000000002</v>
      </c>
      <c r="Z24" s="211">
        <v>2.6469999999999998</v>
      </c>
      <c r="AA24" s="211">
        <v>2.806</v>
      </c>
      <c r="AB24" s="211">
        <v>2.9129999999999998</v>
      </c>
      <c r="AC24" s="211">
        <v>2.8780000000000001</v>
      </c>
      <c r="AD24" s="211">
        <v>2.7629999999999999</v>
      </c>
      <c r="AE24" s="211">
        <v>2.5129999999999999</v>
      </c>
      <c r="AF24" s="211">
        <v>2.4820000000000002</v>
      </c>
      <c r="AG24" s="211">
        <v>2.5139999999999998</v>
      </c>
      <c r="AH24" s="211">
        <v>2.548</v>
      </c>
      <c r="AI24" s="211">
        <v>2.5579999999999998</v>
      </c>
      <c r="AJ24" s="211">
        <v>2.5529999999999999</v>
      </c>
      <c r="AK24" s="211">
        <v>2.58</v>
      </c>
      <c r="AL24" s="211">
        <v>2.6349999999999998</v>
      </c>
      <c r="AM24" s="211">
        <v>2.8149999999999999</v>
      </c>
      <c r="AN24" s="211">
        <v>2.9329999999999998</v>
      </c>
      <c r="AO24" s="211">
        <v>2.8849999999999998</v>
      </c>
      <c r="AP24" s="211">
        <v>2.7639999999999998</v>
      </c>
      <c r="AQ24" s="211">
        <v>2.512</v>
      </c>
      <c r="AR24" s="211">
        <v>2.4830000000000001</v>
      </c>
      <c r="AS24" s="211">
        <v>2.5139999999999998</v>
      </c>
      <c r="AT24" s="211">
        <v>2.5489999999999999</v>
      </c>
      <c r="AU24" s="211">
        <v>2.56</v>
      </c>
      <c r="AV24" s="211">
        <v>2.5550000000000002</v>
      </c>
      <c r="AW24" s="211">
        <v>2.5790000000000002</v>
      </c>
      <c r="AX24" s="211">
        <v>2.6389999999999998</v>
      </c>
      <c r="AY24" s="211">
        <v>2.8210000000000002</v>
      </c>
      <c r="AZ24" s="211">
        <v>2.9409999999999998</v>
      </c>
      <c r="BA24" s="211">
        <v>2.8959999999999999</v>
      </c>
      <c r="BB24" s="211">
        <v>2.7909999999999999</v>
      </c>
      <c r="BC24" s="211">
        <v>2.569</v>
      </c>
      <c r="BD24" s="211">
        <v>2.56</v>
      </c>
      <c r="BE24" s="211">
        <v>2.5990000000000002</v>
      </c>
      <c r="BF24" s="211">
        <v>2.641</v>
      </c>
      <c r="BG24" s="211">
        <v>2.6579999999999999</v>
      </c>
      <c r="BH24" s="211">
        <v>2.6560000000000001</v>
      </c>
      <c r="BI24" s="211">
        <v>2.6850000000000001</v>
      </c>
      <c r="BJ24" s="211">
        <v>2.75</v>
      </c>
      <c r="BK24" s="211">
        <v>2.9319999999999999</v>
      </c>
      <c r="BL24" s="211">
        <v>3.0569999999999999</v>
      </c>
      <c r="BM24" s="211">
        <v>3.0179999999999998</v>
      </c>
      <c r="BN24" s="211">
        <v>2.93</v>
      </c>
      <c r="BO24" s="211">
        <v>2.69</v>
      </c>
      <c r="BP24" s="211">
        <v>2.6749999999999998</v>
      </c>
      <c r="BQ24" s="211">
        <v>2.7040000000000002</v>
      </c>
      <c r="BR24" s="211">
        <v>2.7349999999999999</v>
      </c>
      <c r="BS24" s="211">
        <v>2.7480000000000002</v>
      </c>
      <c r="BT24" s="211">
        <v>2.7480000000000002</v>
      </c>
      <c r="BU24" s="211">
        <v>2.7709999999999999</v>
      </c>
      <c r="BV24" s="211">
        <v>2.8359999999999999</v>
      </c>
      <c r="BW24" s="211">
        <v>3.0009999999999999</v>
      </c>
      <c r="BX24" s="211">
        <v>3.1240000000000001</v>
      </c>
      <c r="BY24" s="211">
        <v>3.0859999999999999</v>
      </c>
      <c r="BZ24" s="211">
        <v>3.0209999999999999</v>
      </c>
      <c r="CA24" s="211">
        <v>2.7959999999999998</v>
      </c>
      <c r="CB24" s="211">
        <v>2.7810000000000001</v>
      </c>
      <c r="CC24" s="211">
        <v>2.81</v>
      </c>
      <c r="CD24" s="211">
        <v>2.8420000000000001</v>
      </c>
      <c r="CE24" s="211">
        <v>2.86</v>
      </c>
      <c r="CF24" s="211">
        <v>2.8620000000000001</v>
      </c>
      <c r="CG24" s="211">
        <v>2.887</v>
      </c>
      <c r="CH24" s="211">
        <v>2.952</v>
      </c>
      <c r="CI24" s="211">
        <v>3.117</v>
      </c>
      <c r="CJ24" s="211">
        <v>3.2370000000000001</v>
      </c>
      <c r="CK24" s="211">
        <v>3.2069999999999999</v>
      </c>
      <c r="CL24" s="211">
        <v>3.1419999999999999</v>
      </c>
      <c r="CM24" s="211">
        <v>2.9119999999999999</v>
      </c>
      <c r="CN24" s="211">
        <v>2.895</v>
      </c>
      <c r="CO24" s="211">
        <v>2.9220000000000002</v>
      </c>
      <c r="CP24" s="211">
        <v>2.952</v>
      </c>
      <c r="CQ24" s="211">
        <v>2.9710000000000001</v>
      </c>
      <c r="CR24" s="211">
        <v>2.9750000000000001</v>
      </c>
      <c r="CS24" s="211">
        <v>3.0030000000000001</v>
      </c>
      <c r="CT24" s="211">
        <v>3.0680000000000001</v>
      </c>
      <c r="CU24" s="211">
        <v>3.2229999999999999</v>
      </c>
      <c r="CV24" s="211">
        <v>3.343</v>
      </c>
      <c r="CW24" s="211">
        <v>3.3109999999999999</v>
      </c>
      <c r="CX24" s="211">
        <v>3.246</v>
      </c>
      <c r="CY24" s="211">
        <v>3.0059999999999998</v>
      </c>
      <c r="CZ24" s="211">
        <v>2.9860000000000002</v>
      </c>
      <c r="DA24" s="211">
        <v>3.0129999999999999</v>
      </c>
      <c r="DB24" s="211">
        <v>3.0419999999999998</v>
      </c>
      <c r="DC24" s="211">
        <v>3.06</v>
      </c>
      <c r="DD24" s="211">
        <v>3.0649999999999999</v>
      </c>
      <c r="DE24" s="211">
        <v>3.093</v>
      </c>
      <c r="DF24" s="211">
        <v>3.1589999999999998</v>
      </c>
      <c r="DG24" s="211">
        <v>3.3140000000000001</v>
      </c>
      <c r="DH24" s="211">
        <v>3.4359999999999999</v>
      </c>
      <c r="DI24" s="211">
        <v>3.4009999999999998</v>
      </c>
      <c r="DJ24" s="211">
        <v>3.3359999999999999</v>
      </c>
      <c r="DK24" s="211">
        <v>3.0910000000000002</v>
      </c>
      <c r="DL24" s="211">
        <v>3.0710000000000002</v>
      </c>
      <c r="DM24" s="211">
        <v>3.101</v>
      </c>
      <c r="DN24" s="211">
        <v>3.141</v>
      </c>
      <c r="DO24" s="211">
        <v>3.181</v>
      </c>
      <c r="DP24" s="211">
        <v>3.194</v>
      </c>
      <c r="DQ24" s="211">
        <v>3.2370000000000001</v>
      </c>
      <c r="DR24" s="211">
        <v>3.3029999999999999</v>
      </c>
      <c r="DS24" s="211">
        <v>3.4540000000000002</v>
      </c>
      <c r="DT24" s="211">
        <v>3.5750000000000002</v>
      </c>
      <c r="DU24" s="211">
        <v>3.54</v>
      </c>
      <c r="DV24" s="211">
        <v>3.4750000000000001</v>
      </c>
      <c r="DW24" s="211">
        <v>3.18</v>
      </c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</row>
    <row r="25" spans="1:164" s="11" customFormat="1" x14ac:dyDescent="0.2">
      <c r="A25" s="47"/>
      <c r="B25" s="53">
        <v>43580</v>
      </c>
      <c r="C25" s="54"/>
      <c r="D25" s="54"/>
      <c r="E25" s="54"/>
      <c r="F25" s="211"/>
      <c r="G25" s="211"/>
      <c r="H25" s="211">
        <v>2.5139999999999998</v>
      </c>
      <c r="I25" s="211">
        <v>2.548</v>
      </c>
      <c r="J25" s="211">
        <v>2.6019999999999999</v>
      </c>
      <c r="K25" s="211">
        <v>2.6280000000000001</v>
      </c>
      <c r="L25" s="211">
        <v>2.6230000000000002</v>
      </c>
      <c r="M25" s="211">
        <v>2.6560000000000001</v>
      </c>
      <c r="N25" s="211">
        <v>2.7320000000000002</v>
      </c>
      <c r="O25" s="211">
        <v>2.8839999999999999</v>
      </c>
      <c r="P25" s="211">
        <v>2.9670000000000001</v>
      </c>
      <c r="Q25" s="211">
        <v>2.9180000000000001</v>
      </c>
      <c r="R25" s="211">
        <v>2.8079999999999998</v>
      </c>
      <c r="S25" s="211">
        <v>2.548</v>
      </c>
      <c r="T25" s="211">
        <v>2.512</v>
      </c>
      <c r="U25" s="211">
        <v>2.544</v>
      </c>
      <c r="V25" s="211">
        <v>2.58</v>
      </c>
      <c r="W25" s="211">
        <v>2.5870000000000002</v>
      </c>
      <c r="X25" s="211">
        <v>2.5710000000000002</v>
      </c>
      <c r="Y25" s="211">
        <v>2.5939999999999999</v>
      </c>
      <c r="Z25" s="211">
        <v>2.6440000000000001</v>
      </c>
      <c r="AA25" s="211">
        <v>2.8029999999999999</v>
      </c>
      <c r="AB25" s="211">
        <v>2.9119999999999999</v>
      </c>
      <c r="AC25" s="211">
        <v>2.879</v>
      </c>
      <c r="AD25" s="211">
        <v>2.7639999999999998</v>
      </c>
      <c r="AE25" s="211">
        <v>2.5190000000000001</v>
      </c>
      <c r="AF25" s="211">
        <v>2.488</v>
      </c>
      <c r="AG25" s="211">
        <v>2.52</v>
      </c>
      <c r="AH25" s="211">
        <v>2.5539999999999998</v>
      </c>
      <c r="AI25" s="211">
        <v>2.5630000000000002</v>
      </c>
      <c r="AJ25" s="211">
        <v>2.5569999999999999</v>
      </c>
      <c r="AK25" s="211">
        <v>2.5830000000000002</v>
      </c>
      <c r="AL25" s="211">
        <v>2.6379999999999999</v>
      </c>
      <c r="AM25" s="211">
        <v>2.8180000000000001</v>
      </c>
      <c r="AN25" s="211">
        <v>2.9359999999999999</v>
      </c>
      <c r="AO25" s="211">
        <v>2.8879999999999999</v>
      </c>
      <c r="AP25" s="211">
        <v>2.7669999999999999</v>
      </c>
      <c r="AQ25" s="211">
        <v>2.512</v>
      </c>
      <c r="AR25" s="211">
        <v>2.4830000000000001</v>
      </c>
      <c r="AS25" s="211">
        <v>2.5139999999999998</v>
      </c>
      <c r="AT25" s="211">
        <v>2.5489999999999999</v>
      </c>
      <c r="AU25" s="211">
        <v>2.56</v>
      </c>
      <c r="AV25" s="211">
        <v>2.556</v>
      </c>
      <c r="AW25" s="211">
        <v>2.5819999999999999</v>
      </c>
      <c r="AX25" s="211">
        <v>2.6419999999999999</v>
      </c>
      <c r="AY25" s="211">
        <v>2.8239999999999998</v>
      </c>
      <c r="AZ25" s="211">
        <v>2.944</v>
      </c>
      <c r="BA25" s="211">
        <v>2.899</v>
      </c>
      <c r="BB25" s="211">
        <v>2.794</v>
      </c>
      <c r="BC25" s="211">
        <v>2.5720000000000001</v>
      </c>
      <c r="BD25" s="211">
        <v>2.5630000000000002</v>
      </c>
      <c r="BE25" s="211">
        <v>2.6019999999999999</v>
      </c>
      <c r="BF25" s="211">
        <v>2.6440000000000001</v>
      </c>
      <c r="BG25" s="211">
        <v>2.661</v>
      </c>
      <c r="BH25" s="211">
        <v>2.6589999999999998</v>
      </c>
      <c r="BI25" s="211">
        <v>2.6880000000000002</v>
      </c>
      <c r="BJ25" s="211">
        <v>2.7530000000000001</v>
      </c>
      <c r="BK25" s="211">
        <v>2.9350000000000001</v>
      </c>
      <c r="BL25" s="211">
        <v>3.06</v>
      </c>
      <c r="BM25" s="211">
        <v>3.0209999999999999</v>
      </c>
      <c r="BN25" s="211">
        <v>2.9329999999999998</v>
      </c>
      <c r="BO25" s="211">
        <v>2.6930000000000001</v>
      </c>
      <c r="BP25" s="211">
        <v>2.6779999999999999</v>
      </c>
      <c r="BQ25" s="211">
        <v>2.7069999999999999</v>
      </c>
      <c r="BR25" s="211">
        <v>2.738</v>
      </c>
      <c r="BS25" s="211">
        <v>2.7509999999999999</v>
      </c>
      <c r="BT25" s="211">
        <v>2.7509999999999999</v>
      </c>
      <c r="BU25" s="211">
        <v>2.774</v>
      </c>
      <c r="BV25" s="211">
        <v>2.839</v>
      </c>
      <c r="BW25" s="211">
        <v>3.004</v>
      </c>
      <c r="BX25" s="211">
        <v>3.1269999999999998</v>
      </c>
      <c r="BY25" s="211">
        <v>3.089</v>
      </c>
      <c r="BZ25" s="211">
        <v>3.024</v>
      </c>
      <c r="CA25" s="211">
        <v>2.7989999999999999</v>
      </c>
      <c r="CB25" s="211">
        <v>2.7839999999999998</v>
      </c>
      <c r="CC25" s="211">
        <v>2.8130000000000002</v>
      </c>
      <c r="CD25" s="211">
        <v>2.8450000000000002</v>
      </c>
      <c r="CE25" s="211">
        <v>2.863</v>
      </c>
      <c r="CF25" s="211">
        <v>2.8650000000000002</v>
      </c>
      <c r="CG25" s="211">
        <v>2.89</v>
      </c>
      <c r="CH25" s="211">
        <v>2.9550000000000001</v>
      </c>
      <c r="CI25" s="211">
        <v>3.12</v>
      </c>
      <c r="CJ25" s="211">
        <v>3.24</v>
      </c>
      <c r="CK25" s="211">
        <v>3.21</v>
      </c>
      <c r="CL25" s="211">
        <v>3.145</v>
      </c>
      <c r="CM25" s="211">
        <v>2.915</v>
      </c>
      <c r="CN25" s="211">
        <v>2.8980000000000001</v>
      </c>
      <c r="CO25" s="211">
        <v>2.9249999999999998</v>
      </c>
      <c r="CP25" s="211">
        <v>2.9550000000000001</v>
      </c>
      <c r="CQ25" s="211">
        <v>2.9740000000000002</v>
      </c>
      <c r="CR25" s="211">
        <v>2.9780000000000002</v>
      </c>
      <c r="CS25" s="211">
        <v>3.0059999999999998</v>
      </c>
      <c r="CT25" s="211">
        <v>3.0710000000000002</v>
      </c>
      <c r="CU25" s="211">
        <v>3.226</v>
      </c>
      <c r="CV25" s="211">
        <v>3.3460000000000001</v>
      </c>
      <c r="CW25" s="211">
        <v>3.3140000000000001</v>
      </c>
      <c r="CX25" s="211">
        <v>3.2490000000000001</v>
      </c>
      <c r="CY25" s="211">
        <v>3.0089999999999999</v>
      </c>
      <c r="CZ25" s="211">
        <v>2.9889999999999999</v>
      </c>
      <c r="DA25" s="211">
        <v>3.016</v>
      </c>
      <c r="DB25" s="211">
        <v>3.0449999999999999</v>
      </c>
      <c r="DC25" s="211">
        <v>3.0630000000000002</v>
      </c>
      <c r="DD25" s="211">
        <v>3.0680000000000001</v>
      </c>
      <c r="DE25" s="211">
        <v>3.0960000000000001</v>
      </c>
      <c r="DF25" s="211">
        <v>3.1619999999999999</v>
      </c>
      <c r="DG25" s="211">
        <v>3.3170000000000002</v>
      </c>
      <c r="DH25" s="211">
        <v>3.4390000000000001</v>
      </c>
      <c r="DI25" s="211">
        <v>3.4039999999999999</v>
      </c>
      <c r="DJ25" s="211">
        <v>3.339</v>
      </c>
      <c r="DK25" s="211">
        <v>3.0939999999999999</v>
      </c>
      <c r="DL25" s="211">
        <v>3.0739999999999998</v>
      </c>
      <c r="DM25" s="211">
        <v>3.1040000000000001</v>
      </c>
      <c r="DN25" s="211">
        <v>3.1440000000000001</v>
      </c>
      <c r="DO25" s="211">
        <v>3.1840000000000002</v>
      </c>
      <c r="DP25" s="211">
        <v>3.1970000000000001</v>
      </c>
      <c r="DQ25" s="211">
        <v>3.24</v>
      </c>
      <c r="DR25" s="211">
        <v>3.306</v>
      </c>
      <c r="DS25" s="211">
        <v>3.4569999999999999</v>
      </c>
      <c r="DT25" s="211">
        <v>3.5779999999999998</v>
      </c>
      <c r="DU25" s="211">
        <v>3.5430000000000001</v>
      </c>
      <c r="DV25" s="211">
        <v>3.4780000000000002</v>
      </c>
      <c r="DW25" s="211">
        <v>3.1829999999999998</v>
      </c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</row>
    <row r="26" spans="1:164" s="11" customFormat="1" x14ac:dyDescent="0.2">
      <c r="A26" s="47"/>
      <c r="B26" s="53">
        <v>43579</v>
      </c>
      <c r="C26" s="54"/>
      <c r="D26" s="54"/>
      <c r="E26" s="54"/>
      <c r="F26" s="211"/>
      <c r="G26" s="211"/>
      <c r="H26" s="211">
        <v>2.4620000000000002</v>
      </c>
      <c r="I26" s="211">
        <v>2.5</v>
      </c>
      <c r="J26" s="211">
        <v>2.5579999999999998</v>
      </c>
      <c r="K26" s="211">
        <v>2.585</v>
      </c>
      <c r="L26" s="211">
        <v>2.581</v>
      </c>
      <c r="M26" s="211">
        <v>2.6160000000000001</v>
      </c>
      <c r="N26" s="211">
        <v>2.6949999999999998</v>
      </c>
      <c r="O26" s="211">
        <v>2.8519999999999999</v>
      </c>
      <c r="P26" s="211">
        <v>2.9359999999999999</v>
      </c>
      <c r="Q26" s="211">
        <v>2.8889999999999998</v>
      </c>
      <c r="R26" s="211">
        <v>2.7770000000000001</v>
      </c>
      <c r="S26" s="211">
        <v>2.5259999999999998</v>
      </c>
      <c r="T26" s="211">
        <v>2.496</v>
      </c>
      <c r="U26" s="211">
        <v>2.5270000000000001</v>
      </c>
      <c r="V26" s="211">
        <v>2.5619999999999998</v>
      </c>
      <c r="W26" s="211">
        <v>2.5710000000000002</v>
      </c>
      <c r="X26" s="211">
        <v>2.556</v>
      </c>
      <c r="Y26" s="211">
        <v>2.5790000000000002</v>
      </c>
      <c r="Z26" s="211">
        <v>2.629</v>
      </c>
      <c r="AA26" s="211">
        <v>2.7879999999999998</v>
      </c>
      <c r="AB26" s="211">
        <v>2.8969999999999998</v>
      </c>
      <c r="AC26" s="211">
        <v>2.8639999999999999</v>
      </c>
      <c r="AD26" s="211">
        <v>2.7490000000000001</v>
      </c>
      <c r="AE26" s="211">
        <v>2.504</v>
      </c>
      <c r="AF26" s="211">
        <v>2.4729999999999999</v>
      </c>
      <c r="AG26" s="211">
        <v>2.5049999999999999</v>
      </c>
      <c r="AH26" s="211">
        <v>2.5390000000000001</v>
      </c>
      <c r="AI26" s="211">
        <v>2.548</v>
      </c>
      <c r="AJ26" s="211">
        <v>2.5419999999999998</v>
      </c>
      <c r="AK26" s="211">
        <v>2.5680000000000001</v>
      </c>
      <c r="AL26" s="211">
        <v>2.6240000000000001</v>
      </c>
      <c r="AM26" s="211">
        <v>2.806</v>
      </c>
      <c r="AN26" s="211">
        <v>2.9260000000000002</v>
      </c>
      <c r="AO26" s="211">
        <v>2.8780000000000001</v>
      </c>
      <c r="AP26" s="211">
        <v>2.7570000000000001</v>
      </c>
      <c r="AQ26" s="211">
        <v>2.5019999999999998</v>
      </c>
      <c r="AR26" s="211">
        <v>2.4729999999999999</v>
      </c>
      <c r="AS26" s="211">
        <v>2.504</v>
      </c>
      <c r="AT26" s="211">
        <v>2.5390000000000001</v>
      </c>
      <c r="AU26" s="211">
        <v>2.5499999999999998</v>
      </c>
      <c r="AV26" s="211">
        <v>2.5459999999999998</v>
      </c>
      <c r="AW26" s="211">
        <v>2.5720000000000001</v>
      </c>
      <c r="AX26" s="211">
        <v>2.6320000000000001</v>
      </c>
      <c r="AY26" s="211">
        <v>2.8140000000000001</v>
      </c>
      <c r="AZ26" s="211">
        <v>2.9340000000000002</v>
      </c>
      <c r="BA26" s="211">
        <v>2.8889999999999998</v>
      </c>
      <c r="BB26" s="211">
        <v>2.7839999999999998</v>
      </c>
      <c r="BC26" s="211">
        <v>2.5619999999999998</v>
      </c>
      <c r="BD26" s="211">
        <v>2.5529999999999999</v>
      </c>
      <c r="BE26" s="211">
        <v>2.5920000000000001</v>
      </c>
      <c r="BF26" s="211">
        <v>2.6339999999999999</v>
      </c>
      <c r="BG26" s="211">
        <v>2.6509999999999998</v>
      </c>
      <c r="BH26" s="211">
        <v>2.649</v>
      </c>
      <c r="BI26" s="211">
        <v>2.6779999999999999</v>
      </c>
      <c r="BJ26" s="211">
        <v>2.7429999999999999</v>
      </c>
      <c r="BK26" s="211">
        <v>2.9249999999999998</v>
      </c>
      <c r="BL26" s="211">
        <v>3.05</v>
      </c>
      <c r="BM26" s="211">
        <v>3.0110000000000001</v>
      </c>
      <c r="BN26" s="211">
        <v>2.923</v>
      </c>
      <c r="BO26" s="211">
        <v>2.6829999999999998</v>
      </c>
      <c r="BP26" s="211">
        <v>2.6680000000000001</v>
      </c>
      <c r="BQ26" s="211">
        <v>2.6970000000000001</v>
      </c>
      <c r="BR26" s="211">
        <v>2.7280000000000002</v>
      </c>
      <c r="BS26" s="211">
        <v>2.7410000000000001</v>
      </c>
      <c r="BT26" s="211">
        <v>2.7410000000000001</v>
      </c>
      <c r="BU26" s="211">
        <v>2.7639999999999998</v>
      </c>
      <c r="BV26" s="211">
        <v>2.8290000000000002</v>
      </c>
      <c r="BW26" s="211">
        <v>2.9940000000000002</v>
      </c>
      <c r="BX26" s="211">
        <v>3.117</v>
      </c>
      <c r="BY26" s="211">
        <v>3.0790000000000002</v>
      </c>
      <c r="BZ26" s="211">
        <v>3.0139999999999998</v>
      </c>
      <c r="CA26" s="211">
        <v>2.7890000000000001</v>
      </c>
      <c r="CB26" s="211">
        <v>2.774</v>
      </c>
      <c r="CC26" s="211">
        <v>2.8029999999999999</v>
      </c>
      <c r="CD26" s="211">
        <v>2.835</v>
      </c>
      <c r="CE26" s="211">
        <v>2.8530000000000002</v>
      </c>
      <c r="CF26" s="211">
        <v>2.855</v>
      </c>
      <c r="CG26" s="211">
        <v>2.88</v>
      </c>
      <c r="CH26" s="211">
        <v>2.9449999999999998</v>
      </c>
      <c r="CI26" s="211">
        <v>3.11</v>
      </c>
      <c r="CJ26" s="211">
        <v>3.23</v>
      </c>
      <c r="CK26" s="211">
        <v>3.2</v>
      </c>
      <c r="CL26" s="211">
        <v>3.1349999999999998</v>
      </c>
      <c r="CM26" s="211">
        <v>2.9049999999999998</v>
      </c>
      <c r="CN26" s="211">
        <v>2.8879999999999999</v>
      </c>
      <c r="CO26" s="211">
        <v>2.915</v>
      </c>
      <c r="CP26" s="211">
        <v>2.9449999999999998</v>
      </c>
      <c r="CQ26" s="211">
        <v>2.964</v>
      </c>
      <c r="CR26" s="211">
        <v>2.968</v>
      </c>
      <c r="CS26" s="211">
        <v>2.996</v>
      </c>
      <c r="CT26" s="211">
        <v>3.0609999999999999</v>
      </c>
      <c r="CU26" s="211">
        <v>3.2160000000000002</v>
      </c>
      <c r="CV26" s="211">
        <v>3.3359999999999999</v>
      </c>
      <c r="CW26" s="211">
        <v>3.3039999999999998</v>
      </c>
      <c r="CX26" s="211">
        <v>3.2389999999999999</v>
      </c>
      <c r="CY26" s="211">
        <v>2.9990000000000001</v>
      </c>
      <c r="CZ26" s="211">
        <v>2.9790000000000001</v>
      </c>
      <c r="DA26" s="211">
        <v>3.0059999999999998</v>
      </c>
      <c r="DB26" s="211">
        <v>3.0350000000000001</v>
      </c>
      <c r="DC26" s="211">
        <v>3.0529999999999999</v>
      </c>
      <c r="DD26" s="211">
        <v>3.0579999999999998</v>
      </c>
      <c r="DE26" s="211">
        <v>3.0859999999999999</v>
      </c>
      <c r="DF26" s="211">
        <v>3.1520000000000001</v>
      </c>
      <c r="DG26" s="211">
        <v>3.3069999999999999</v>
      </c>
      <c r="DH26" s="211">
        <v>3.4289999999999998</v>
      </c>
      <c r="DI26" s="211">
        <v>3.3940000000000001</v>
      </c>
      <c r="DJ26" s="211">
        <v>3.3290000000000002</v>
      </c>
      <c r="DK26" s="211">
        <v>3.0840000000000001</v>
      </c>
      <c r="DL26" s="211">
        <v>3.0640000000000001</v>
      </c>
      <c r="DM26" s="211">
        <v>3.0939999999999999</v>
      </c>
      <c r="DN26" s="211">
        <v>3.1339999999999999</v>
      </c>
      <c r="DO26" s="211">
        <v>3.1739999999999999</v>
      </c>
      <c r="DP26" s="211">
        <v>3.1869999999999998</v>
      </c>
      <c r="DQ26" s="211">
        <v>3.23</v>
      </c>
      <c r="DR26" s="211">
        <v>3.2959999999999998</v>
      </c>
      <c r="DS26" s="211">
        <v>3.4470000000000001</v>
      </c>
      <c r="DT26" s="211">
        <v>3.5680000000000001</v>
      </c>
      <c r="DU26" s="211">
        <v>3.5329999999999999</v>
      </c>
      <c r="DV26" s="211">
        <v>3.468</v>
      </c>
      <c r="DW26" s="211">
        <v>3.173</v>
      </c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</row>
    <row r="27" spans="1:164" s="11" customFormat="1" x14ac:dyDescent="0.2">
      <c r="A27" s="47"/>
      <c r="B27" s="53">
        <v>43578</v>
      </c>
      <c r="C27" s="54"/>
      <c r="D27" s="54"/>
      <c r="E27" s="54"/>
      <c r="F27" s="211"/>
      <c r="G27" s="211"/>
      <c r="H27" s="211">
        <v>2.4550000000000001</v>
      </c>
      <c r="I27" s="211">
        <v>2.4990000000000001</v>
      </c>
      <c r="J27" s="211">
        <v>2.5569999999999999</v>
      </c>
      <c r="K27" s="211">
        <v>2.585</v>
      </c>
      <c r="L27" s="211">
        <v>2.5790000000000002</v>
      </c>
      <c r="M27" s="211">
        <v>2.6120000000000001</v>
      </c>
      <c r="N27" s="211">
        <v>2.6920000000000002</v>
      </c>
      <c r="O27" s="211">
        <v>2.85</v>
      </c>
      <c r="P27" s="211">
        <v>2.9329999999999998</v>
      </c>
      <c r="Q27" s="211">
        <v>2.8849999999999998</v>
      </c>
      <c r="R27" s="211">
        <v>2.7730000000000001</v>
      </c>
      <c r="S27" s="211">
        <v>2.5259999999999998</v>
      </c>
      <c r="T27" s="211">
        <v>2.4950000000000001</v>
      </c>
      <c r="U27" s="211">
        <v>2.5259999999999998</v>
      </c>
      <c r="V27" s="211">
        <v>2.56</v>
      </c>
      <c r="W27" s="211">
        <v>2.569</v>
      </c>
      <c r="X27" s="211">
        <v>2.5529999999999999</v>
      </c>
      <c r="Y27" s="211">
        <v>2.5750000000000002</v>
      </c>
      <c r="Z27" s="211">
        <v>2.6230000000000002</v>
      </c>
      <c r="AA27" s="211">
        <v>2.78</v>
      </c>
      <c r="AB27" s="211">
        <v>2.8879999999999999</v>
      </c>
      <c r="AC27" s="211">
        <v>2.855</v>
      </c>
      <c r="AD27" s="211">
        <v>2.74</v>
      </c>
      <c r="AE27" s="211">
        <v>2.4950000000000001</v>
      </c>
      <c r="AF27" s="211">
        <v>2.4630000000000001</v>
      </c>
      <c r="AG27" s="211">
        <v>2.4950000000000001</v>
      </c>
      <c r="AH27" s="211">
        <v>2.528</v>
      </c>
      <c r="AI27" s="211">
        <v>2.5369999999999999</v>
      </c>
      <c r="AJ27" s="211">
        <v>2.5310000000000001</v>
      </c>
      <c r="AK27" s="211">
        <v>2.5569999999999999</v>
      </c>
      <c r="AL27" s="211">
        <v>2.613</v>
      </c>
      <c r="AM27" s="211">
        <v>2.7949999999999999</v>
      </c>
      <c r="AN27" s="211">
        <v>2.915</v>
      </c>
      <c r="AO27" s="211">
        <v>2.867</v>
      </c>
      <c r="AP27" s="211">
        <v>2.7469999999999999</v>
      </c>
      <c r="AQ27" s="211">
        <v>2.492</v>
      </c>
      <c r="AR27" s="211">
        <v>2.4630000000000001</v>
      </c>
      <c r="AS27" s="211">
        <v>2.4940000000000002</v>
      </c>
      <c r="AT27" s="211">
        <v>2.5289999999999999</v>
      </c>
      <c r="AU27" s="211">
        <v>2.54</v>
      </c>
      <c r="AV27" s="211">
        <v>2.536</v>
      </c>
      <c r="AW27" s="211">
        <v>2.5619999999999998</v>
      </c>
      <c r="AX27" s="211">
        <v>2.6219999999999999</v>
      </c>
      <c r="AY27" s="211">
        <v>2.8039999999999998</v>
      </c>
      <c r="AZ27" s="211">
        <v>2.9239999999999999</v>
      </c>
      <c r="BA27" s="211">
        <v>2.879</v>
      </c>
      <c r="BB27" s="211">
        <v>2.774</v>
      </c>
      <c r="BC27" s="211">
        <v>2.552</v>
      </c>
      <c r="BD27" s="211">
        <v>2.5430000000000001</v>
      </c>
      <c r="BE27" s="211">
        <v>2.5819999999999999</v>
      </c>
      <c r="BF27" s="211">
        <v>2.6240000000000001</v>
      </c>
      <c r="BG27" s="211">
        <v>2.641</v>
      </c>
      <c r="BH27" s="211">
        <v>2.6389999999999998</v>
      </c>
      <c r="BI27" s="211">
        <v>2.6680000000000001</v>
      </c>
      <c r="BJ27" s="211">
        <v>2.7330000000000001</v>
      </c>
      <c r="BK27" s="211">
        <v>2.915</v>
      </c>
      <c r="BL27" s="211">
        <v>3.04</v>
      </c>
      <c r="BM27" s="211">
        <v>3.0009999999999999</v>
      </c>
      <c r="BN27" s="211">
        <v>2.9129999999999998</v>
      </c>
      <c r="BO27" s="211">
        <v>2.673</v>
      </c>
      <c r="BP27" s="211">
        <v>2.6579999999999999</v>
      </c>
      <c r="BQ27" s="211">
        <v>2.6869999999999998</v>
      </c>
      <c r="BR27" s="211">
        <v>2.718</v>
      </c>
      <c r="BS27" s="211">
        <v>2.7309999999999999</v>
      </c>
      <c r="BT27" s="211">
        <v>2.7309999999999999</v>
      </c>
      <c r="BU27" s="211">
        <v>2.754</v>
      </c>
      <c r="BV27" s="211">
        <v>2.819</v>
      </c>
      <c r="BW27" s="211">
        <v>2.984</v>
      </c>
      <c r="BX27" s="211">
        <v>3.1070000000000002</v>
      </c>
      <c r="BY27" s="211">
        <v>3.069</v>
      </c>
      <c r="BZ27" s="211">
        <v>3.004</v>
      </c>
      <c r="CA27" s="211">
        <v>2.7789999999999999</v>
      </c>
      <c r="CB27" s="211">
        <v>2.7639999999999998</v>
      </c>
      <c r="CC27" s="211">
        <v>2.7930000000000001</v>
      </c>
      <c r="CD27" s="211">
        <v>2.8250000000000002</v>
      </c>
      <c r="CE27" s="211">
        <v>2.843</v>
      </c>
      <c r="CF27" s="211">
        <v>2.8450000000000002</v>
      </c>
      <c r="CG27" s="211">
        <v>2.87</v>
      </c>
      <c r="CH27" s="211">
        <v>2.9350000000000001</v>
      </c>
      <c r="CI27" s="211">
        <v>3.1</v>
      </c>
      <c r="CJ27" s="211">
        <v>3.22</v>
      </c>
      <c r="CK27" s="211">
        <v>3.19</v>
      </c>
      <c r="CL27" s="211">
        <v>3.125</v>
      </c>
      <c r="CM27" s="211">
        <v>2.895</v>
      </c>
      <c r="CN27" s="211">
        <v>2.8780000000000001</v>
      </c>
      <c r="CO27" s="211">
        <v>2.9049999999999998</v>
      </c>
      <c r="CP27" s="211">
        <v>2.9350000000000001</v>
      </c>
      <c r="CQ27" s="211">
        <v>2.9540000000000002</v>
      </c>
      <c r="CR27" s="211">
        <v>2.9580000000000002</v>
      </c>
      <c r="CS27" s="211">
        <v>2.9860000000000002</v>
      </c>
      <c r="CT27" s="211">
        <v>3.0510000000000002</v>
      </c>
      <c r="CU27" s="211">
        <v>3.206</v>
      </c>
      <c r="CV27" s="211">
        <v>3.3260000000000001</v>
      </c>
      <c r="CW27" s="211">
        <v>3.294</v>
      </c>
      <c r="CX27" s="211">
        <v>3.2290000000000001</v>
      </c>
      <c r="CY27" s="211">
        <v>2.9889999999999999</v>
      </c>
      <c r="CZ27" s="211">
        <v>2.9689999999999999</v>
      </c>
      <c r="DA27" s="211">
        <v>2.996</v>
      </c>
      <c r="DB27" s="211">
        <v>3.0249999999999999</v>
      </c>
      <c r="DC27" s="211">
        <v>3.0430000000000001</v>
      </c>
      <c r="DD27" s="211">
        <v>3.048</v>
      </c>
      <c r="DE27" s="211">
        <v>3.0760000000000001</v>
      </c>
      <c r="DF27" s="211">
        <v>3.1419999999999999</v>
      </c>
      <c r="DG27" s="211">
        <v>3.2970000000000002</v>
      </c>
      <c r="DH27" s="211">
        <v>3.419</v>
      </c>
      <c r="DI27" s="211">
        <v>3.3839999999999999</v>
      </c>
      <c r="DJ27" s="211">
        <v>3.319</v>
      </c>
      <c r="DK27" s="211">
        <v>3.0739999999999998</v>
      </c>
      <c r="DL27" s="211">
        <v>3.0539999999999998</v>
      </c>
      <c r="DM27" s="211">
        <v>3.0840000000000001</v>
      </c>
      <c r="DN27" s="211">
        <v>3.1240000000000001</v>
      </c>
      <c r="DO27" s="211">
        <v>3.1640000000000001</v>
      </c>
      <c r="DP27" s="211">
        <v>3.177</v>
      </c>
      <c r="DQ27" s="211">
        <v>3.22</v>
      </c>
      <c r="DR27" s="211">
        <v>3.286</v>
      </c>
      <c r="DS27" s="211">
        <v>3.4369999999999998</v>
      </c>
      <c r="DT27" s="211">
        <v>3.5579999999999998</v>
      </c>
      <c r="DU27" s="211">
        <v>3.5230000000000001</v>
      </c>
      <c r="DV27" s="211">
        <v>3.4580000000000002</v>
      </c>
      <c r="DW27" s="211">
        <v>3.1629999999999998</v>
      </c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</row>
    <row r="28" spans="1:164" s="47" customFormat="1" x14ac:dyDescent="0.2">
      <c r="B28" s="185">
        <v>43577</v>
      </c>
      <c r="C28" s="222"/>
      <c r="D28" s="222"/>
      <c r="E28" s="222"/>
      <c r="F28" s="211"/>
      <c r="G28" s="211"/>
      <c r="H28" s="211">
        <v>2.524</v>
      </c>
      <c r="I28" s="211">
        <v>2.5579999999999998</v>
      </c>
      <c r="J28" s="211">
        <v>2.6160000000000001</v>
      </c>
      <c r="K28" s="211">
        <v>2.641</v>
      </c>
      <c r="L28" s="211">
        <v>2.633</v>
      </c>
      <c r="M28" s="211">
        <v>2.6629999999999998</v>
      </c>
      <c r="N28" s="211">
        <v>2.74</v>
      </c>
      <c r="O28" s="211">
        <v>2.895</v>
      </c>
      <c r="P28" s="211">
        <v>2.976</v>
      </c>
      <c r="Q28" s="211">
        <v>2.9279999999999999</v>
      </c>
      <c r="R28" s="211">
        <v>2.8140000000000001</v>
      </c>
      <c r="S28" s="211">
        <v>2.548</v>
      </c>
      <c r="T28" s="211">
        <v>2.5150000000000001</v>
      </c>
      <c r="U28" s="211">
        <v>2.5459999999999998</v>
      </c>
      <c r="V28" s="211">
        <v>2.58</v>
      </c>
      <c r="W28" s="211">
        <v>2.589</v>
      </c>
      <c r="X28" s="211">
        <v>2.5739999999999998</v>
      </c>
      <c r="Y28" s="211">
        <v>2.5960000000000001</v>
      </c>
      <c r="Z28" s="211">
        <v>2.6429999999999998</v>
      </c>
      <c r="AA28" s="211">
        <v>2.798</v>
      </c>
      <c r="AB28" s="211">
        <v>2.9060000000000001</v>
      </c>
      <c r="AC28" s="211">
        <v>2.8660000000000001</v>
      </c>
      <c r="AD28" s="211">
        <v>2.7440000000000002</v>
      </c>
      <c r="AE28" s="211">
        <v>2.4990000000000001</v>
      </c>
      <c r="AF28" s="211">
        <v>2.4670000000000001</v>
      </c>
      <c r="AG28" s="211">
        <v>2.4990000000000001</v>
      </c>
      <c r="AH28" s="211">
        <v>2.532</v>
      </c>
      <c r="AI28" s="211">
        <v>2.5409999999999999</v>
      </c>
      <c r="AJ28" s="211">
        <v>2.5350000000000001</v>
      </c>
      <c r="AK28" s="211">
        <v>2.5609999999999999</v>
      </c>
      <c r="AL28" s="211">
        <v>2.617</v>
      </c>
      <c r="AM28" s="211">
        <v>2.8</v>
      </c>
      <c r="AN28" s="211">
        <v>2.9180000000000001</v>
      </c>
      <c r="AO28" s="211">
        <v>2.87</v>
      </c>
      <c r="AP28" s="211">
        <v>2.7480000000000002</v>
      </c>
      <c r="AQ28" s="211">
        <v>2.4980000000000002</v>
      </c>
      <c r="AR28" s="211">
        <v>2.472</v>
      </c>
      <c r="AS28" s="211">
        <v>2.504</v>
      </c>
      <c r="AT28" s="211">
        <v>2.5379999999999998</v>
      </c>
      <c r="AU28" s="211">
        <v>2.548</v>
      </c>
      <c r="AV28" s="211">
        <v>2.5430000000000001</v>
      </c>
      <c r="AW28" s="211">
        <v>2.5670000000000002</v>
      </c>
      <c r="AX28" s="211">
        <v>2.6269999999999998</v>
      </c>
      <c r="AY28" s="211">
        <v>2.8090000000000002</v>
      </c>
      <c r="AZ28" s="211">
        <v>2.9289999999999998</v>
      </c>
      <c r="BA28" s="211">
        <v>2.8839999999999999</v>
      </c>
      <c r="BB28" s="211">
        <v>2.7789999999999999</v>
      </c>
      <c r="BC28" s="211">
        <v>2.5569999999999999</v>
      </c>
      <c r="BD28" s="211">
        <v>2.548</v>
      </c>
      <c r="BE28" s="211">
        <v>2.5870000000000002</v>
      </c>
      <c r="BF28" s="211">
        <v>2.629</v>
      </c>
      <c r="BG28" s="211">
        <v>2.6459999999999999</v>
      </c>
      <c r="BH28" s="211">
        <v>2.6440000000000001</v>
      </c>
      <c r="BI28" s="211">
        <v>2.673</v>
      </c>
      <c r="BJ28" s="211">
        <v>2.738</v>
      </c>
      <c r="BK28" s="211">
        <v>2.92</v>
      </c>
      <c r="BL28" s="211">
        <v>3.0449999999999999</v>
      </c>
      <c r="BM28" s="211">
        <v>3.0059999999999998</v>
      </c>
      <c r="BN28" s="211">
        <v>2.9180000000000001</v>
      </c>
      <c r="BO28" s="211">
        <v>2.6779999999999999</v>
      </c>
      <c r="BP28" s="211">
        <v>2.6629999999999998</v>
      </c>
      <c r="BQ28" s="211">
        <v>2.6920000000000002</v>
      </c>
      <c r="BR28" s="211">
        <v>2.7229999999999999</v>
      </c>
      <c r="BS28" s="211">
        <v>2.7360000000000002</v>
      </c>
      <c r="BT28" s="211">
        <v>2.7360000000000002</v>
      </c>
      <c r="BU28" s="211">
        <v>2.7589999999999999</v>
      </c>
      <c r="BV28" s="211">
        <v>2.8239999999999998</v>
      </c>
      <c r="BW28" s="211">
        <v>2.9889999999999999</v>
      </c>
      <c r="BX28" s="211">
        <v>3.1120000000000001</v>
      </c>
      <c r="BY28" s="211">
        <v>3.0739999999999998</v>
      </c>
      <c r="BZ28" s="211">
        <v>3.0089999999999999</v>
      </c>
      <c r="CA28" s="211">
        <v>2.7839999999999998</v>
      </c>
      <c r="CB28" s="211">
        <v>2.7690000000000001</v>
      </c>
      <c r="CC28" s="211">
        <v>2.798</v>
      </c>
      <c r="CD28" s="211">
        <v>2.83</v>
      </c>
      <c r="CE28" s="211">
        <v>2.8479999999999999</v>
      </c>
      <c r="CF28" s="211">
        <v>2.85</v>
      </c>
      <c r="CG28" s="211">
        <v>2.875</v>
      </c>
      <c r="CH28" s="211">
        <v>2.94</v>
      </c>
      <c r="CI28" s="211">
        <v>3.105</v>
      </c>
      <c r="CJ28" s="211">
        <v>3.2250000000000001</v>
      </c>
      <c r="CK28" s="211">
        <v>3.1949999999999998</v>
      </c>
      <c r="CL28" s="211">
        <v>3.13</v>
      </c>
      <c r="CM28" s="211">
        <v>2.9</v>
      </c>
      <c r="CN28" s="211">
        <v>2.883</v>
      </c>
      <c r="CO28" s="211">
        <v>2.91</v>
      </c>
      <c r="CP28" s="211">
        <v>2.94</v>
      </c>
      <c r="CQ28" s="211">
        <v>2.9590000000000001</v>
      </c>
      <c r="CR28" s="211">
        <v>2.9630000000000001</v>
      </c>
      <c r="CS28" s="211">
        <v>2.9910000000000001</v>
      </c>
      <c r="CT28" s="211">
        <v>3.056</v>
      </c>
      <c r="CU28" s="211">
        <v>3.2109999999999999</v>
      </c>
      <c r="CV28" s="211">
        <v>3.331</v>
      </c>
      <c r="CW28" s="211">
        <v>3.2989999999999999</v>
      </c>
      <c r="CX28" s="211">
        <v>3.234</v>
      </c>
      <c r="CY28" s="211">
        <v>2.9940000000000002</v>
      </c>
      <c r="CZ28" s="211">
        <v>2.9740000000000002</v>
      </c>
      <c r="DA28" s="211">
        <v>3.0009999999999999</v>
      </c>
      <c r="DB28" s="211">
        <v>3.03</v>
      </c>
      <c r="DC28" s="211">
        <v>3.048</v>
      </c>
      <c r="DD28" s="211">
        <v>3.0529999999999999</v>
      </c>
      <c r="DE28" s="211">
        <v>3.081</v>
      </c>
      <c r="DF28" s="211">
        <v>3.1469999999999998</v>
      </c>
      <c r="DG28" s="211">
        <v>3.302</v>
      </c>
      <c r="DH28" s="211">
        <v>3.4239999999999999</v>
      </c>
      <c r="DI28" s="211">
        <v>3.3889999999999998</v>
      </c>
      <c r="DJ28" s="211">
        <v>3.3239999999999998</v>
      </c>
      <c r="DK28" s="211">
        <v>3.0790000000000002</v>
      </c>
      <c r="DL28" s="211">
        <v>3.0590000000000002</v>
      </c>
      <c r="DM28" s="211">
        <v>3.089</v>
      </c>
      <c r="DN28" s="211">
        <v>3.129</v>
      </c>
      <c r="DO28" s="211">
        <v>3.169</v>
      </c>
      <c r="DP28" s="211">
        <v>3.1819999999999999</v>
      </c>
      <c r="DQ28" s="211">
        <v>3.2250000000000001</v>
      </c>
      <c r="DR28" s="211">
        <v>3.2909999999999999</v>
      </c>
      <c r="DS28" s="211">
        <v>3.4420000000000002</v>
      </c>
      <c r="DT28" s="211">
        <v>3.5630000000000002</v>
      </c>
      <c r="DU28" s="211">
        <v>3.528</v>
      </c>
      <c r="DV28" s="211">
        <v>3.4630000000000001</v>
      </c>
      <c r="DW28" s="211">
        <v>3.1680000000000001</v>
      </c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11"/>
      <c r="FD28" s="11"/>
      <c r="FE28" s="11"/>
      <c r="FF28" s="11"/>
      <c r="FG28" s="11"/>
      <c r="FH28" s="11"/>
    </row>
    <row r="29" spans="1:164" s="47" customFormat="1" ht="15" x14ac:dyDescent="0.25">
      <c r="B29" s="218" t="s">
        <v>69</v>
      </c>
      <c r="C29" s="252">
        <f>'Day Ahead Averages'!D10</f>
        <v>3.0939047619047599</v>
      </c>
      <c r="D29" s="252">
        <f>'Day Ahead Averages'!D9</f>
        <v>2.7004736842105301</v>
      </c>
      <c r="E29" s="252">
        <f>'Day Ahead Averages'!D8</f>
        <v>2.9426190476190501</v>
      </c>
      <c r="F29" s="252">
        <f>'Day Ahead Averages'!D7</f>
        <v>2.6468181818181802</v>
      </c>
      <c r="G29" s="252">
        <f>'Day Ahead Averages'!D6</f>
        <v>2.6308000000000002</v>
      </c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11"/>
      <c r="FD29" s="11"/>
      <c r="FE29" s="11"/>
      <c r="FF29" s="11"/>
      <c r="FG29" s="11"/>
      <c r="FH29" s="11"/>
    </row>
    <row r="30" spans="1:164" s="47" customFormat="1" x14ac:dyDescent="0.2">
      <c r="B30" s="55" t="s">
        <v>12</v>
      </c>
      <c r="C30" s="221">
        <f t="shared" ref="C30:D30" si="11">AVERAGE(C7:C29)</f>
        <v>3.0939047619047599</v>
      </c>
      <c r="D30" s="221">
        <f t="shared" si="11"/>
        <v>2.7004736842105301</v>
      </c>
      <c r="E30" s="221">
        <f>AVERAGE(E7:E29)</f>
        <v>2.9426190476190501</v>
      </c>
      <c r="F30" s="221">
        <f>AVERAGE(F7:F29)</f>
        <v>2.6468181818181802</v>
      </c>
      <c r="G30" s="221">
        <f>AVERAGE(G7:G29)</f>
        <v>2.6308000000000002</v>
      </c>
      <c r="H30" s="56">
        <f t="shared" ref="H30:BR30" si="12">AVERAGE(H7:H28)</f>
        <v>2.5812272727272725</v>
      </c>
      <c r="I30" s="56">
        <f t="shared" si="12"/>
        <v>2.6155909090909089</v>
      </c>
      <c r="J30" s="56">
        <f t="shared" si="12"/>
        <v>2.6423181818181818</v>
      </c>
      <c r="K30" s="56">
        <f t="shared" si="12"/>
        <v>2.6449090909090911</v>
      </c>
      <c r="L30" s="56">
        <f t="shared" si="12"/>
        <v>2.6674090909090911</v>
      </c>
      <c r="M30" s="56">
        <f t="shared" si="12"/>
        <v>2.7324999999999999</v>
      </c>
      <c r="N30" s="56">
        <f t="shared" si="12"/>
        <v>2.8753181818181819</v>
      </c>
      <c r="O30" s="56">
        <f t="shared" si="12"/>
        <v>2.977727272727273</v>
      </c>
      <c r="P30" s="56">
        <f t="shared" si="12"/>
        <v>2.9618181818181823</v>
      </c>
      <c r="Q30" s="56">
        <f t="shared" si="12"/>
        <v>2.8569090909090908</v>
      </c>
      <c r="R30" s="56">
        <f t="shared" si="12"/>
        <v>2.6354545454545457</v>
      </c>
      <c r="S30" s="56">
        <f t="shared" si="12"/>
        <v>2.5496363636363637</v>
      </c>
      <c r="T30" s="56">
        <f t="shared" si="12"/>
        <v>2.5665454545454547</v>
      </c>
      <c r="U30" s="56">
        <f t="shared" si="12"/>
        <v>2.5999090909090903</v>
      </c>
      <c r="V30" s="56">
        <f t="shared" si="12"/>
        <v>2.6146363636363632</v>
      </c>
      <c r="W30" s="56">
        <f t="shared" si="12"/>
        <v>2.6050909090909093</v>
      </c>
      <c r="X30" s="56">
        <f t="shared" si="12"/>
        <v>2.6189545454545451</v>
      </c>
      <c r="Y30" s="56">
        <f t="shared" si="12"/>
        <v>2.663636363636364</v>
      </c>
      <c r="Z30" s="56">
        <f t="shared" si="12"/>
        <v>2.7958181818181815</v>
      </c>
      <c r="AA30" s="56">
        <f t="shared" si="12"/>
        <v>2.9088181818181815</v>
      </c>
      <c r="AB30" s="56">
        <f t="shared" si="12"/>
        <v>2.9054090909090906</v>
      </c>
      <c r="AC30" s="56">
        <f t="shared" si="12"/>
        <v>2.7990454545454537</v>
      </c>
      <c r="AD30" s="56">
        <f t="shared" si="12"/>
        <v>2.5696363636363637</v>
      </c>
      <c r="AE30" s="56">
        <f t="shared" si="12"/>
        <v>2.4887272727272727</v>
      </c>
      <c r="AF30" s="56">
        <f t="shared" si="12"/>
        <v>2.5052727272727267</v>
      </c>
      <c r="AG30" s="56">
        <f t="shared" si="12"/>
        <v>2.5389545454545464</v>
      </c>
      <c r="AH30" s="56">
        <f t="shared" si="12"/>
        <v>2.5543181818181822</v>
      </c>
      <c r="AI30" s="56">
        <f t="shared" si="12"/>
        <v>2.5517727272727271</v>
      </c>
      <c r="AJ30" s="56">
        <f t="shared" si="12"/>
        <v>2.5707272727272725</v>
      </c>
      <c r="AK30" s="56">
        <f t="shared" si="12"/>
        <v>2.6189090909090904</v>
      </c>
      <c r="AL30" s="56">
        <f t="shared" si="12"/>
        <v>2.7681363636363638</v>
      </c>
      <c r="AM30" s="56">
        <f t="shared" si="12"/>
        <v>2.9014999999999995</v>
      </c>
      <c r="AN30" s="56">
        <f t="shared" si="12"/>
        <v>2.8945909090909092</v>
      </c>
      <c r="AO30" s="56">
        <f t="shared" si="12"/>
        <v>2.7905909090909087</v>
      </c>
      <c r="AP30" s="56">
        <f t="shared" si="12"/>
        <v>2.5652727272727271</v>
      </c>
      <c r="AQ30" s="56">
        <f t="shared" si="12"/>
        <v>2.4856818181818179</v>
      </c>
      <c r="AR30" s="56">
        <f t="shared" si="12"/>
        <v>2.503181818181818</v>
      </c>
      <c r="AS30" s="56">
        <f t="shared" si="12"/>
        <v>2.5373181818181822</v>
      </c>
      <c r="AT30" s="56">
        <f t="shared" si="12"/>
        <v>2.5537272727272726</v>
      </c>
      <c r="AU30" s="56">
        <f t="shared" si="12"/>
        <v>2.5523181818181819</v>
      </c>
      <c r="AV30" s="56">
        <f t="shared" si="12"/>
        <v>2.5698636363636367</v>
      </c>
      <c r="AW30" s="56">
        <f t="shared" si="12"/>
        <v>2.6219545454545456</v>
      </c>
      <c r="AX30" s="56">
        <f t="shared" si="12"/>
        <v>2.7762272727272728</v>
      </c>
      <c r="AY30" s="56">
        <f t="shared" si="12"/>
        <v>2.911</v>
      </c>
      <c r="AZ30" s="56">
        <f t="shared" si="12"/>
        <v>2.9039545454545457</v>
      </c>
      <c r="BA30" s="56">
        <f t="shared" si="12"/>
        <v>2.8122272727272728</v>
      </c>
      <c r="BB30" s="56">
        <f t="shared" si="12"/>
        <v>2.6162727272727269</v>
      </c>
      <c r="BC30" s="56">
        <f t="shared" si="12"/>
        <v>2.5605909090909096</v>
      </c>
      <c r="BD30" s="56">
        <f t="shared" si="12"/>
        <v>2.588909090909091</v>
      </c>
      <c r="BE30" s="56">
        <f t="shared" si="12"/>
        <v>2.6302272727272724</v>
      </c>
      <c r="BF30" s="56">
        <f t="shared" si="12"/>
        <v>2.6529090909090907</v>
      </c>
      <c r="BG30" s="56">
        <f t="shared" si="12"/>
        <v>2.6552272727272728</v>
      </c>
      <c r="BH30" s="56">
        <f t="shared" si="12"/>
        <v>2.6771818181818183</v>
      </c>
      <c r="BI30" s="56">
        <f t="shared" si="12"/>
        <v>2.7351818181818186</v>
      </c>
      <c r="BJ30" s="56">
        <f t="shared" si="12"/>
        <v>2.891</v>
      </c>
      <c r="BK30" s="56">
        <f t="shared" si="12"/>
        <v>3.0299545454545456</v>
      </c>
      <c r="BL30" s="56">
        <f t="shared" si="12"/>
        <v>3.0305909090909084</v>
      </c>
      <c r="BM30" s="56">
        <f t="shared" si="12"/>
        <v>2.9483181818181818</v>
      </c>
      <c r="BN30" s="56">
        <f t="shared" si="12"/>
        <v>2.7439999999999998</v>
      </c>
      <c r="BO30" s="56">
        <f t="shared" si="12"/>
        <v>2.6778636363636359</v>
      </c>
      <c r="BP30" s="56">
        <f t="shared" si="12"/>
        <v>2.6968636363636365</v>
      </c>
      <c r="BQ30" s="56">
        <f t="shared" si="12"/>
        <v>2.7274090909090911</v>
      </c>
      <c r="BR30" s="56">
        <f t="shared" si="12"/>
        <v>2.7443181818181817</v>
      </c>
      <c r="BS30" s="56">
        <f t="shared" ref="BS30:ED30" si="13">AVERAGE(BS7:BS28)</f>
        <v>2.7465454545454544</v>
      </c>
      <c r="BT30" s="56">
        <f t="shared" si="13"/>
        <v>2.7653181818181816</v>
      </c>
      <c r="BU30" s="56">
        <f t="shared" si="13"/>
        <v>2.8214090909090914</v>
      </c>
      <c r="BV30" s="56">
        <f t="shared" si="13"/>
        <v>2.9654545454545458</v>
      </c>
      <c r="BW30" s="56">
        <f t="shared" si="13"/>
        <v>3.0991818181818185</v>
      </c>
      <c r="BX30" s="56">
        <f t="shared" si="13"/>
        <v>3.0995454545454546</v>
      </c>
      <c r="BY30" s="56">
        <f t="shared" si="13"/>
        <v>3.0414090909090903</v>
      </c>
      <c r="BZ30" s="56">
        <f t="shared" si="13"/>
        <v>2.8566363636363636</v>
      </c>
      <c r="CA30" s="56">
        <f t="shared" si="13"/>
        <v>2.7939090909090911</v>
      </c>
      <c r="CB30" s="56">
        <f t="shared" si="13"/>
        <v>2.8134999999999994</v>
      </c>
      <c r="CC30" s="56">
        <f t="shared" si="13"/>
        <v>2.8448181818181819</v>
      </c>
      <c r="CD30" s="56">
        <f t="shared" si="13"/>
        <v>2.8660000000000001</v>
      </c>
      <c r="CE30" s="56">
        <f t="shared" si="13"/>
        <v>2.8716363636363629</v>
      </c>
      <c r="CF30" s="56">
        <f t="shared" si="13"/>
        <v>2.8914090909090913</v>
      </c>
      <c r="CG30" s="56">
        <f t="shared" si="13"/>
        <v>2.9473181818181824</v>
      </c>
      <c r="CH30" s="56">
        <f t="shared" si="13"/>
        <v>3.0895909090909086</v>
      </c>
      <c r="CI30" s="56">
        <f t="shared" si="13"/>
        <v>3.219818181818181</v>
      </c>
      <c r="CJ30" s="56">
        <f t="shared" si="13"/>
        <v>3.2230000000000008</v>
      </c>
      <c r="CK30" s="56">
        <f t="shared" si="13"/>
        <v>3.1659545454545448</v>
      </c>
      <c r="CL30" s="56">
        <f t="shared" si="13"/>
        <v>2.9775909090909094</v>
      </c>
      <c r="CM30" s="56">
        <f t="shared" si="13"/>
        <v>2.9133636363636359</v>
      </c>
      <c r="CN30" s="56">
        <f t="shared" si="13"/>
        <v>2.9315454545454553</v>
      </c>
      <c r="CO30" s="56">
        <f t="shared" si="13"/>
        <v>2.962045454545454</v>
      </c>
      <c r="CP30" s="56">
        <f t="shared" si="13"/>
        <v>2.9835454545454541</v>
      </c>
      <c r="CQ30" s="56">
        <f t="shared" si="13"/>
        <v>2.9909545454545454</v>
      </c>
      <c r="CR30" s="56">
        <f t="shared" si="13"/>
        <v>3.0135000000000001</v>
      </c>
      <c r="CS30" s="56">
        <f t="shared" si="13"/>
        <v>3.0700909090909092</v>
      </c>
      <c r="CT30" s="56">
        <f t="shared" si="13"/>
        <v>3.2046363636363639</v>
      </c>
      <c r="CU30" s="56">
        <f t="shared" si="13"/>
        <v>3.3325909090909089</v>
      </c>
      <c r="CV30" s="56">
        <f t="shared" si="13"/>
        <v>3.3344545454545456</v>
      </c>
      <c r="CW30" s="56">
        <f t="shared" si="13"/>
        <v>3.2769545454545463</v>
      </c>
      <c r="CX30" s="56">
        <f t="shared" si="13"/>
        <v>3.0801363636363637</v>
      </c>
      <c r="CY30" s="56">
        <f t="shared" si="13"/>
        <v>3.0105909090909084</v>
      </c>
      <c r="CZ30" s="56">
        <f t="shared" si="13"/>
        <v>3.0275909090909092</v>
      </c>
      <c r="DA30" s="56">
        <f t="shared" si="13"/>
        <v>3.0570454545454542</v>
      </c>
      <c r="DB30" s="56">
        <f t="shared" si="13"/>
        <v>3.0775454545454553</v>
      </c>
      <c r="DC30" s="56">
        <f t="shared" si="13"/>
        <v>3.0855000000000001</v>
      </c>
      <c r="DD30" s="56">
        <f t="shared" si="13"/>
        <v>3.1082727272727264</v>
      </c>
      <c r="DE30" s="56">
        <f t="shared" si="13"/>
        <v>3.1656363636363638</v>
      </c>
      <c r="DF30" s="56">
        <f t="shared" si="13"/>
        <v>3.3004090909090915</v>
      </c>
      <c r="DG30" s="56">
        <f t="shared" si="13"/>
        <v>3.4299090909090917</v>
      </c>
      <c r="DH30" s="56">
        <f t="shared" si="13"/>
        <v>3.4305909090909092</v>
      </c>
      <c r="DI30" s="56">
        <f t="shared" si="13"/>
        <v>3.3724090909090907</v>
      </c>
      <c r="DJ30" s="56">
        <f t="shared" si="13"/>
        <v>3.1683181818181811</v>
      </c>
      <c r="DK30" s="56">
        <f t="shared" si="13"/>
        <v>3.0971818181818183</v>
      </c>
      <c r="DL30" s="56">
        <f t="shared" si="13"/>
        <v>3.1158181818181818</v>
      </c>
      <c r="DM30" s="56">
        <f t="shared" si="13"/>
        <v>3.1535454545454544</v>
      </c>
      <c r="DN30" s="56">
        <f t="shared" si="13"/>
        <v>3.1935454545454536</v>
      </c>
      <c r="DO30" s="56">
        <f t="shared" si="13"/>
        <v>3.2126818181818182</v>
      </c>
      <c r="DP30" s="56">
        <f t="shared" si="13"/>
        <v>3.2488636363636374</v>
      </c>
      <c r="DQ30" s="56">
        <f t="shared" si="13"/>
        <v>3.309636363636363</v>
      </c>
      <c r="DR30" s="56">
        <f t="shared" si="13"/>
        <v>3.4413181818181826</v>
      </c>
      <c r="DS30" s="56">
        <f t="shared" si="13"/>
        <v>3.5691363636363631</v>
      </c>
      <c r="DT30" s="56">
        <f t="shared" si="13"/>
        <v>3.5695909090909099</v>
      </c>
      <c r="DU30" s="56">
        <f t="shared" si="13"/>
        <v>3.5114090909090909</v>
      </c>
      <c r="DV30" s="56">
        <f t="shared" si="13"/>
        <v>3.2686818181818182</v>
      </c>
      <c r="DW30" s="56">
        <f t="shared" si="13"/>
        <v>3.1846363636363644</v>
      </c>
      <c r="DX30" s="56" t="e">
        <f t="shared" si="13"/>
        <v>#DIV/0!</v>
      </c>
      <c r="DY30" s="56" t="e">
        <f t="shared" si="13"/>
        <v>#DIV/0!</v>
      </c>
      <c r="DZ30" s="56" t="e">
        <f t="shared" si="13"/>
        <v>#DIV/0!</v>
      </c>
      <c r="EA30" s="56" t="e">
        <f t="shared" si="13"/>
        <v>#DIV/0!</v>
      </c>
      <c r="EB30" s="56" t="e">
        <f t="shared" si="13"/>
        <v>#DIV/0!</v>
      </c>
      <c r="EC30" s="56" t="e">
        <f t="shared" si="13"/>
        <v>#DIV/0!</v>
      </c>
      <c r="ED30" s="56" t="e">
        <f t="shared" si="13"/>
        <v>#DIV/0!</v>
      </c>
      <c r="EE30" s="56" t="e">
        <f t="shared" ref="EE30:FB30" si="14">AVERAGE(EE7:EE28)</f>
        <v>#DIV/0!</v>
      </c>
      <c r="EF30" s="56" t="e">
        <f t="shared" si="14"/>
        <v>#DIV/0!</v>
      </c>
      <c r="EG30" s="56" t="e">
        <f t="shared" si="14"/>
        <v>#DIV/0!</v>
      </c>
      <c r="EH30" s="56" t="e">
        <f t="shared" si="14"/>
        <v>#DIV/0!</v>
      </c>
      <c r="EI30" s="56" t="e">
        <f t="shared" si="14"/>
        <v>#DIV/0!</v>
      </c>
      <c r="EJ30" s="56" t="e">
        <f t="shared" si="14"/>
        <v>#DIV/0!</v>
      </c>
      <c r="EK30" s="56" t="e">
        <f t="shared" si="14"/>
        <v>#DIV/0!</v>
      </c>
      <c r="EL30" s="56" t="e">
        <f t="shared" si="14"/>
        <v>#DIV/0!</v>
      </c>
      <c r="EM30" s="56" t="e">
        <f t="shared" si="14"/>
        <v>#DIV/0!</v>
      </c>
      <c r="EN30" s="56" t="e">
        <f t="shared" si="14"/>
        <v>#DIV/0!</v>
      </c>
      <c r="EO30" s="56" t="e">
        <f t="shared" si="14"/>
        <v>#DIV/0!</v>
      </c>
      <c r="EP30" s="56" t="e">
        <f t="shared" si="14"/>
        <v>#DIV/0!</v>
      </c>
      <c r="EQ30" s="56" t="e">
        <f t="shared" si="14"/>
        <v>#DIV/0!</v>
      </c>
      <c r="ER30" s="56" t="e">
        <f t="shared" si="14"/>
        <v>#DIV/0!</v>
      </c>
      <c r="ES30" s="56" t="e">
        <f t="shared" si="14"/>
        <v>#DIV/0!</v>
      </c>
      <c r="ET30" s="56" t="e">
        <f t="shared" si="14"/>
        <v>#DIV/0!</v>
      </c>
      <c r="EU30" s="56" t="e">
        <f t="shared" si="14"/>
        <v>#DIV/0!</v>
      </c>
      <c r="EV30" s="56" t="e">
        <f t="shared" si="14"/>
        <v>#DIV/0!</v>
      </c>
      <c r="EW30" s="56" t="e">
        <f t="shared" si="14"/>
        <v>#DIV/0!</v>
      </c>
      <c r="EX30" s="56" t="e">
        <f t="shared" si="14"/>
        <v>#DIV/0!</v>
      </c>
      <c r="EY30" s="56" t="e">
        <f t="shared" si="14"/>
        <v>#DIV/0!</v>
      </c>
      <c r="EZ30" s="56" t="e">
        <f t="shared" si="14"/>
        <v>#DIV/0!</v>
      </c>
      <c r="FA30" s="56" t="e">
        <f t="shared" si="14"/>
        <v>#DIV/0!</v>
      </c>
      <c r="FB30" s="56" t="e">
        <f t="shared" si="14"/>
        <v>#DIV/0!</v>
      </c>
      <c r="FC30" s="11"/>
      <c r="FD30" s="11"/>
      <c r="FE30" s="11"/>
      <c r="FF30" s="11"/>
      <c r="FG30" s="11"/>
      <c r="FH30" s="11"/>
    </row>
    <row r="31" spans="1:164" s="11" customFormat="1" x14ac:dyDescent="0.2">
      <c r="A31" s="47"/>
    </row>
    <row r="32" spans="1:164" s="11" customFormat="1" x14ac:dyDescent="0.2">
      <c r="A32" s="47"/>
      <c r="H32" s="11">
        <v>1</v>
      </c>
      <c r="I32" s="11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1">
        <v>8</v>
      </c>
      <c r="P32" s="11">
        <v>9</v>
      </c>
      <c r="Q32" s="11">
        <v>10</v>
      </c>
    </row>
    <row r="33" spans="1:39" s="11" customFormat="1" x14ac:dyDescent="0.2">
      <c r="A33" s="47"/>
      <c r="B33" s="58" t="s">
        <v>13</v>
      </c>
      <c r="C33" s="59" t="s">
        <v>14</v>
      </c>
      <c r="G33" s="60" t="str">
        <f>"22-Day Ave. NYMEX Closing Prices ("&amp; TEXT(B7,"mm/dd/yy")&amp;" - "&amp;TEXT(B28,"mm/dd/yy") &amp;")"</f>
        <v>22-Day Ave. NYMEX Closing Prices (05/21/19 - 04/22/19)</v>
      </c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11" t="s">
        <v>73</v>
      </c>
    </row>
    <row r="34" spans="1:39" s="11" customFormat="1" x14ac:dyDescent="0.2">
      <c r="A34" s="47"/>
      <c r="B34" s="63">
        <f>DATE(MPRYear,1,1)</f>
        <v>43466</v>
      </c>
      <c r="C34" s="57">
        <f>LOOKUP(B34,$C$6:$FB$6,$C$30:$FB$30)</f>
        <v>3.0939047619047599</v>
      </c>
      <c r="G34" s="64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39" s="11" customFormat="1" x14ac:dyDescent="0.2">
      <c r="A35" s="47"/>
      <c r="B35" s="67">
        <f>DATE(YEAR(B34),MONTH(B34)+1,1)</f>
        <v>43497</v>
      </c>
      <c r="C35" s="57">
        <f t="shared" ref="C35:C65" si="15">LOOKUP(B35,$C$6:$FB$6,$C$30:$FB$30)</f>
        <v>2.7004736842105301</v>
      </c>
      <c r="G35" s="241" t="s">
        <v>15</v>
      </c>
      <c r="H35" s="242">
        <f>MPRYear</f>
        <v>2019</v>
      </c>
      <c r="I35" s="242">
        <f>H35+1</f>
        <v>2020</v>
      </c>
      <c r="J35" s="242">
        <f t="shared" ref="J35:Q35" si="16">I35+1</f>
        <v>2021</v>
      </c>
      <c r="K35" s="242">
        <f t="shared" si="16"/>
        <v>2022</v>
      </c>
      <c r="L35" s="242">
        <f t="shared" si="16"/>
        <v>2023</v>
      </c>
      <c r="M35" s="242">
        <f t="shared" si="16"/>
        <v>2024</v>
      </c>
      <c r="N35" s="242">
        <f t="shared" si="16"/>
        <v>2025</v>
      </c>
      <c r="O35" s="242">
        <f t="shared" si="16"/>
        <v>2026</v>
      </c>
      <c r="P35" s="242">
        <f t="shared" si="16"/>
        <v>2027</v>
      </c>
      <c r="Q35" s="243">
        <f t="shared" si="16"/>
        <v>2028</v>
      </c>
      <c r="R35" s="68">
        <f t="shared" ref="R35" si="17">Q35+1</f>
        <v>2029</v>
      </c>
      <c r="S35" s="68">
        <f t="shared" ref="S35" si="18">R35+1</f>
        <v>2030</v>
      </c>
      <c r="T35" s="68">
        <f t="shared" ref="T35" si="19">S35+1</f>
        <v>2031</v>
      </c>
      <c r="U35" s="68">
        <f t="shared" ref="U35" si="20">T35+1</f>
        <v>2032</v>
      </c>
      <c r="V35" s="68">
        <f t="shared" ref="V35" si="21">U35+1</f>
        <v>2033</v>
      </c>
      <c r="W35" s="68">
        <f t="shared" ref="W35" si="22">V35+1</f>
        <v>2034</v>
      </c>
      <c r="X35" s="68">
        <f t="shared" ref="X35" si="23">W35+1</f>
        <v>2035</v>
      </c>
      <c r="Y35" s="68">
        <f t="shared" ref="Y35" si="24">X35+1</f>
        <v>2036</v>
      </c>
      <c r="Z35" s="68">
        <f t="shared" ref="Z35" si="25">Y35+1</f>
        <v>2037</v>
      </c>
      <c r="AA35" s="68">
        <f t="shared" ref="AA35" si="26">Z35+1</f>
        <v>2038</v>
      </c>
      <c r="AB35" s="68">
        <f t="shared" ref="AB35" si="27">AA35+1</f>
        <v>2039</v>
      </c>
      <c r="AC35" s="68">
        <f t="shared" ref="AC35" si="28">AB35+1</f>
        <v>2040</v>
      </c>
      <c r="AD35" s="68">
        <f t="shared" ref="AD35" si="29">AC35+1</f>
        <v>2041</v>
      </c>
      <c r="AE35" s="68">
        <f t="shared" ref="AE35" si="30">AD35+1</f>
        <v>2042</v>
      </c>
      <c r="AF35" s="68">
        <f t="shared" ref="AF35" si="31">AE35+1</f>
        <v>2043</v>
      </c>
      <c r="AG35" s="68">
        <f t="shared" ref="AG35" si="32">AF35+1</f>
        <v>2044</v>
      </c>
      <c r="AH35" s="68">
        <f t="shared" ref="AH35" si="33">AG35+1</f>
        <v>2045</v>
      </c>
      <c r="AI35" s="68">
        <f t="shared" ref="AI35" si="34">AH35+1</f>
        <v>2046</v>
      </c>
      <c r="AJ35" s="68">
        <f t="shared" ref="AJ35" si="35">AI35+1</f>
        <v>2047</v>
      </c>
      <c r="AK35" s="68">
        <f t="shared" ref="AK35" si="36">AJ35+1</f>
        <v>2048</v>
      </c>
      <c r="AL35" s="68">
        <f t="shared" ref="AL35" si="37">AK35+1</f>
        <v>2049</v>
      </c>
      <c r="AM35" s="68">
        <f t="shared" ref="AM35" si="38">AL35+1</f>
        <v>2050</v>
      </c>
    </row>
    <row r="36" spans="1:39" s="11" customFormat="1" x14ac:dyDescent="0.2">
      <c r="A36" s="47"/>
      <c r="B36" s="67">
        <f t="shared" ref="B36:B99" si="39">DATE(YEAR(B35),MONTH(B35)+1,1)</f>
        <v>43525</v>
      </c>
      <c r="C36" s="57">
        <f t="shared" si="15"/>
        <v>2.9426190476190501</v>
      </c>
      <c r="F36" s="69">
        <v>1</v>
      </c>
      <c r="G36" s="70" t="s">
        <v>16</v>
      </c>
      <c r="H36" s="71">
        <f t="shared" ref="H36:Q47" ca="1" si="40">OFFSET($C$34,(H$32-1)*12+$F36-1,0,1,1)</f>
        <v>3.0939047619047599</v>
      </c>
      <c r="I36" s="71">
        <f t="shared" ca="1" si="40"/>
        <v>2.977727272727273</v>
      </c>
      <c r="J36" s="71">
        <f t="shared" ca="1" si="40"/>
        <v>2.9088181818181815</v>
      </c>
      <c r="K36" s="71">
        <f t="shared" ca="1" si="40"/>
        <v>2.9014999999999995</v>
      </c>
      <c r="L36" s="71">
        <f t="shared" ca="1" si="40"/>
        <v>2.911</v>
      </c>
      <c r="M36" s="71">
        <f t="shared" ca="1" si="40"/>
        <v>3.0299545454545456</v>
      </c>
      <c r="N36" s="71">
        <f t="shared" ca="1" si="40"/>
        <v>3.0991818181818185</v>
      </c>
      <c r="O36" s="71">
        <f t="shared" ca="1" si="40"/>
        <v>3.219818181818181</v>
      </c>
      <c r="P36" s="71">
        <f t="shared" ca="1" si="40"/>
        <v>3.3325909090909089</v>
      </c>
      <c r="Q36" s="228">
        <f t="shared" ca="1" si="40"/>
        <v>3.4299090909090917</v>
      </c>
      <c r="R36" s="232">
        <f ca="1">$Q36</f>
        <v>3.4299090909090917</v>
      </c>
      <c r="S36" s="233">
        <f t="shared" ref="S36:AM48" ca="1" si="41">$Q36</f>
        <v>3.4299090909090917</v>
      </c>
      <c r="T36" s="233">
        <f t="shared" ca="1" si="41"/>
        <v>3.4299090909090917</v>
      </c>
      <c r="U36" s="233">
        <f t="shared" ca="1" si="41"/>
        <v>3.4299090909090917</v>
      </c>
      <c r="V36" s="233">
        <f t="shared" ca="1" si="41"/>
        <v>3.4299090909090917</v>
      </c>
      <c r="W36" s="233">
        <f t="shared" ca="1" si="41"/>
        <v>3.4299090909090917</v>
      </c>
      <c r="X36" s="233">
        <f t="shared" ca="1" si="41"/>
        <v>3.4299090909090917</v>
      </c>
      <c r="Y36" s="233">
        <f t="shared" ca="1" si="41"/>
        <v>3.4299090909090917</v>
      </c>
      <c r="Z36" s="233">
        <f t="shared" ca="1" si="41"/>
        <v>3.4299090909090917</v>
      </c>
      <c r="AA36" s="233">
        <f t="shared" ca="1" si="41"/>
        <v>3.4299090909090917</v>
      </c>
      <c r="AB36" s="233">
        <f t="shared" ca="1" si="41"/>
        <v>3.4299090909090917</v>
      </c>
      <c r="AC36" s="233">
        <f t="shared" ca="1" si="41"/>
        <v>3.4299090909090917</v>
      </c>
      <c r="AD36" s="233">
        <f t="shared" ca="1" si="41"/>
        <v>3.4299090909090917</v>
      </c>
      <c r="AE36" s="233">
        <f t="shared" ca="1" si="41"/>
        <v>3.4299090909090917</v>
      </c>
      <c r="AF36" s="233">
        <f t="shared" ca="1" si="41"/>
        <v>3.4299090909090917</v>
      </c>
      <c r="AG36" s="233">
        <f t="shared" ca="1" si="41"/>
        <v>3.4299090909090917</v>
      </c>
      <c r="AH36" s="233">
        <f t="shared" ca="1" si="41"/>
        <v>3.4299090909090917</v>
      </c>
      <c r="AI36" s="233">
        <f t="shared" ca="1" si="41"/>
        <v>3.4299090909090917</v>
      </c>
      <c r="AJ36" s="233">
        <f t="shared" ca="1" si="41"/>
        <v>3.4299090909090917</v>
      </c>
      <c r="AK36" s="233">
        <f t="shared" ca="1" si="41"/>
        <v>3.4299090909090917</v>
      </c>
      <c r="AL36" s="233">
        <f t="shared" ca="1" si="41"/>
        <v>3.4299090909090917</v>
      </c>
      <c r="AM36" s="234">
        <f t="shared" ca="1" si="41"/>
        <v>3.4299090909090917</v>
      </c>
    </row>
    <row r="37" spans="1:39" s="11" customFormat="1" x14ac:dyDescent="0.2">
      <c r="A37" s="47"/>
      <c r="B37" s="67">
        <f t="shared" si="39"/>
        <v>43556</v>
      </c>
      <c r="C37" s="57">
        <f t="shared" si="15"/>
        <v>2.6468181818181802</v>
      </c>
      <c r="F37" s="69">
        <v>2</v>
      </c>
      <c r="G37" s="72" t="s">
        <v>17</v>
      </c>
      <c r="H37" s="73">
        <f t="shared" ca="1" si="40"/>
        <v>2.7004736842105301</v>
      </c>
      <c r="I37" s="73">
        <f t="shared" ca="1" si="40"/>
        <v>2.9618181818181823</v>
      </c>
      <c r="J37" s="73">
        <f t="shared" ca="1" si="40"/>
        <v>2.9054090909090906</v>
      </c>
      <c r="K37" s="73">
        <f t="shared" ca="1" si="40"/>
        <v>2.8945909090909092</v>
      </c>
      <c r="L37" s="73">
        <f t="shared" ca="1" si="40"/>
        <v>2.9039545454545457</v>
      </c>
      <c r="M37" s="73">
        <f t="shared" ca="1" si="40"/>
        <v>3.0305909090909084</v>
      </c>
      <c r="N37" s="73">
        <f t="shared" ca="1" si="40"/>
        <v>3.0995454545454546</v>
      </c>
      <c r="O37" s="73">
        <f t="shared" ca="1" si="40"/>
        <v>3.2230000000000008</v>
      </c>
      <c r="P37" s="73">
        <f t="shared" ca="1" si="40"/>
        <v>3.3344545454545456</v>
      </c>
      <c r="Q37" s="229">
        <f t="shared" ca="1" si="40"/>
        <v>3.4305909090909092</v>
      </c>
      <c r="R37" s="235">
        <f t="shared" ref="R37:AG48" ca="1" si="42">$Q37</f>
        <v>3.4305909090909092</v>
      </c>
      <c r="S37" s="236">
        <f t="shared" ca="1" si="42"/>
        <v>3.4305909090909092</v>
      </c>
      <c r="T37" s="236">
        <f t="shared" ca="1" si="42"/>
        <v>3.4305909090909092</v>
      </c>
      <c r="U37" s="236">
        <f t="shared" ca="1" si="42"/>
        <v>3.4305909090909092</v>
      </c>
      <c r="V37" s="236">
        <f t="shared" ca="1" si="42"/>
        <v>3.4305909090909092</v>
      </c>
      <c r="W37" s="236">
        <f t="shared" ca="1" si="42"/>
        <v>3.4305909090909092</v>
      </c>
      <c r="X37" s="236">
        <f t="shared" ca="1" si="42"/>
        <v>3.4305909090909092</v>
      </c>
      <c r="Y37" s="236">
        <f t="shared" ca="1" si="42"/>
        <v>3.4305909090909092</v>
      </c>
      <c r="Z37" s="236">
        <f t="shared" ca="1" si="42"/>
        <v>3.4305909090909092</v>
      </c>
      <c r="AA37" s="236">
        <f t="shared" ca="1" si="42"/>
        <v>3.4305909090909092</v>
      </c>
      <c r="AB37" s="236">
        <f t="shared" ca="1" si="42"/>
        <v>3.4305909090909092</v>
      </c>
      <c r="AC37" s="236">
        <f t="shared" ca="1" si="42"/>
        <v>3.4305909090909092</v>
      </c>
      <c r="AD37" s="236">
        <f t="shared" ca="1" si="42"/>
        <v>3.4305909090909092</v>
      </c>
      <c r="AE37" s="236">
        <f t="shared" ca="1" si="42"/>
        <v>3.4305909090909092</v>
      </c>
      <c r="AF37" s="236">
        <f t="shared" ca="1" si="42"/>
        <v>3.4305909090909092</v>
      </c>
      <c r="AG37" s="236">
        <f t="shared" ca="1" si="42"/>
        <v>3.4305909090909092</v>
      </c>
      <c r="AH37" s="236">
        <f t="shared" ca="1" si="41"/>
        <v>3.4305909090909092</v>
      </c>
      <c r="AI37" s="236">
        <f t="shared" ca="1" si="41"/>
        <v>3.4305909090909092</v>
      </c>
      <c r="AJ37" s="236">
        <f t="shared" ca="1" si="41"/>
        <v>3.4305909090909092</v>
      </c>
      <c r="AK37" s="236">
        <f t="shared" ca="1" si="41"/>
        <v>3.4305909090909092</v>
      </c>
      <c r="AL37" s="236">
        <f t="shared" ca="1" si="41"/>
        <v>3.4305909090909092</v>
      </c>
      <c r="AM37" s="237">
        <f t="shared" ca="1" si="41"/>
        <v>3.4305909090909092</v>
      </c>
    </row>
    <row r="38" spans="1:39" s="11" customFormat="1" x14ac:dyDescent="0.2">
      <c r="A38" s="47"/>
      <c r="B38" s="67">
        <f t="shared" si="39"/>
        <v>43586</v>
      </c>
      <c r="C38" s="57">
        <f t="shared" si="15"/>
        <v>2.6308000000000002</v>
      </c>
      <c r="F38" s="69">
        <v>3</v>
      </c>
      <c r="G38" s="72" t="s">
        <v>18</v>
      </c>
      <c r="H38" s="73">
        <f t="shared" ca="1" si="40"/>
        <v>2.9426190476190501</v>
      </c>
      <c r="I38" s="73">
        <f t="shared" ca="1" si="40"/>
        <v>2.8569090909090908</v>
      </c>
      <c r="J38" s="73">
        <f t="shared" ca="1" si="40"/>
        <v>2.7990454545454537</v>
      </c>
      <c r="K38" s="73">
        <f t="shared" ca="1" si="40"/>
        <v>2.7905909090909087</v>
      </c>
      <c r="L38" s="73">
        <f t="shared" ca="1" si="40"/>
        <v>2.8122272727272728</v>
      </c>
      <c r="M38" s="73">
        <f t="shared" ca="1" si="40"/>
        <v>2.9483181818181818</v>
      </c>
      <c r="N38" s="73">
        <f t="shared" ca="1" si="40"/>
        <v>3.0414090909090903</v>
      </c>
      <c r="O38" s="73">
        <f t="shared" ca="1" si="40"/>
        <v>3.1659545454545448</v>
      </c>
      <c r="P38" s="73">
        <f t="shared" ca="1" si="40"/>
        <v>3.2769545454545463</v>
      </c>
      <c r="Q38" s="229">
        <f t="shared" ca="1" si="40"/>
        <v>3.3724090909090907</v>
      </c>
      <c r="R38" s="235">
        <f t="shared" ca="1" si="42"/>
        <v>3.3724090909090907</v>
      </c>
      <c r="S38" s="236">
        <f t="shared" ca="1" si="41"/>
        <v>3.3724090909090907</v>
      </c>
      <c r="T38" s="236">
        <f t="shared" ca="1" si="41"/>
        <v>3.3724090909090907</v>
      </c>
      <c r="U38" s="236">
        <f t="shared" ca="1" si="41"/>
        <v>3.3724090909090907</v>
      </c>
      <c r="V38" s="236">
        <f t="shared" ca="1" si="41"/>
        <v>3.3724090909090907</v>
      </c>
      <c r="W38" s="236">
        <f t="shared" ca="1" si="41"/>
        <v>3.3724090909090907</v>
      </c>
      <c r="X38" s="236">
        <f t="shared" ca="1" si="41"/>
        <v>3.3724090909090907</v>
      </c>
      <c r="Y38" s="236">
        <f t="shared" ca="1" si="41"/>
        <v>3.3724090909090907</v>
      </c>
      <c r="Z38" s="236">
        <f t="shared" ca="1" si="41"/>
        <v>3.3724090909090907</v>
      </c>
      <c r="AA38" s="236">
        <f t="shared" ca="1" si="41"/>
        <v>3.3724090909090907</v>
      </c>
      <c r="AB38" s="236">
        <f t="shared" ca="1" si="41"/>
        <v>3.3724090909090907</v>
      </c>
      <c r="AC38" s="236">
        <f t="shared" ca="1" si="41"/>
        <v>3.3724090909090907</v>
      </c>
      <c r="AD38" s="236">
        <f t="shared" ca="1" si="41"/>
        <v>3.3724090909090907</v>
      </c>
      <c r="AE38" s="236">
        <f t="shared" ca="1" si="41"/>
        <v>3.3724090909090907</v>
      </c>
      <c r="AF38" s="236">
        <f t="shared" ca="1" si="41"/>
        <v>3.3724090909090907</v>
      </c>
      <c r="AG38" s="236">
        <f t="shared" ca="1" si="41"/>
        <v>3.3724090909090907</v>
      </c>
      <c r="AH38" s="236">
        <f t="shared" ca="1" si="41"/>
        <v>3.3724090909090907</v>
      </c>
      <c r="AI38" s="236">
        <f t="shared" ca="1" si="41"/>
        <v>3.3724090909090907</v>
      </c>
      <c r="AJ38" s="236">
        <f t="shared" ca="1" si="41"/>
        <v>3.3724090909090907</v>
      </c>
      <c r="AK38" s="236">
        <f t="shared" ca="1" si="41"/>
        <v>3.3724090909090907</v>
      </c>
      <c r="AL38" s="236">
        <f t="shared" ca="1" si="41"/>
        <v>3.3724090909090907</v>
      </c>
      <c r="AM38" s="237">
        <f t="shared" ca="1" si="41"/>
        <v>3.3724090909090907</v>
      </c>
    </row>
    <row r="39" spans="1:39" s="11" customFormat="1" x14ac:dyDescent="0.2">
      <c r="A39" s="47"/>
      <c r="B39" s="67">
        <f t="shared" si="39"/>
        <v>43617</v>
      </c>
      <c r="C39" s="57">
        <f t="shared" si="15"/>
        <v>2.5812272727272725</v>
      </c>
      <c r="F39" s="69">
        <v>4</v>
      </c>
      <c r="G39" s="72" t="s">
        <v>19</v>
      </c>
      <c r="H39" s="73">
        <f t="shared" ca="1" si="40"/>
        <v>2.6468181818181802</v>
      </c>
      <c r="I39" s="73">
        <f t="shared" ca="1" si="40"/>
        <v>2.6354545454545457</v>
      </c>
      <c r="J39" s="73">
        <f t="shared" ca="1" si="40"/>
        <v>2.5696363636363637</v>
      </c>
      <c r="K39" s="73">
        <f t="shared" ca="1" si="40"/>
        <v>2.5652727272727271</v>
      </c>
      <c r="L39" s="73">
        <f t="shared" ca="1" si="40"/>
        <v>2.6162727272727269</v>
      </c>
      <c r="M39" s="73">
        <f t="shared" ca="1" si="40"/>
        <v>2.7439999999999998</v>
      </c>
      <c r="N39" s="73">
        <f t="shared" ca="1" si="40"/>
        <v>2.8566363636363636</v>
      </c>
      <c r="O39" s="73">
        <f t="shared" ca="1" si="40"/>
        <v>2.9775909090909094</v>
      </c>
      <c r="P39" s="73">
        <f t="shared" ca="1" si="40"/>
        <v>3.0801363636363637</v>
      </c>
      <c r="Q39" s="229">
        <f t="shared" ca="1" si="40"/>
        <v>3.1683181818181811</v>
      </c>
      <c r="R39" s="235">
        <f t="shared" ca="1" si="42"/>
        <v>3.1683181818181811</v>
      </c>
      <c r="S39" s="236">
        <f t="shared" ca="1" si="41"/>
        <v>3.1683181818181811</v>
      </c>
      <c r="T39" s="236">
        <f t="shared" ca="1" si="41"/>
        <v>3.1683181818181811</v>
      </c>
      <c r="U39" s="236">
        <f t="shared" ca="1" si="41"/>
        <v>3.1683181818181811</v>
      </c>
      <c r="V39" s="236">
        <f t="shared" ca="1" si="41"/>
        <v>3.1683181818181811</v>
      </c>
      <c r="W39" s="236">
        <f t="shared" ca="1" si="41"/>
        <v>3.1683181818181811</v>
      </c>
      <c r="X39" s="236">
        <f t="shared" ca="1" si="41"/>
        <v>3.1683181818181811</v>
      </c>
      <c r="Y39" s="236">
        <f t="shared" ca="1" si="41"/>
        <v>3.1683181818181811</v>
      </c>
      <c r="Z39" s="236">
        <f t="shared" ca="1" si="41"/>
        <v>3.1683181818181811</v>
      </c>
      <c r="AA39" s="236">
        <f t="shared" ca="1" si="41"/>
        <v>3.1683181818181811</v>
      </c>
      <c r="AB39" s="236">
        <f t="shared" ca="1" si="41"/>
        <v>3.1683181818181811</v>
      </c>
      <c r="AC39" s="236">
        <f t="shared" ca="1" si="41"/>
        <v>3.1683181818181811</v>
      </c>
      <c r="AD39" s="236">
        <f t="shared" ca="1" si="41"/>
        <v>3.1683181818181811</v>
      </c>
      <c r="AE39" s="236">
        <f t="shared" ca="1" si="41"/>
        <v>3.1683181818181811</v>
      </c>
      <c r="AF39" s="236">
        <f t="shared" ca="1" si="41"/>
        <v>3.1683181818181811</v>
      </c>
      <c r="AG39" s="236">
        <f t="shared" ca="1" si="41"/>
        <v>3.1683181818181811</v>
      </c>
      <c r="AH39" s="236">
        <f t="shared" ca="1" si="41"/>
        <v>3.1683181818181811</v>
      </c>
      <c r="AI39" s="236">
        <f t="shared" ca="1" si="41"/>
        <v>3.1683181818181811</v>
      </c>
      <c r="AJ39" s="236">
        <f t="shared" ca="1" si="41"/>
        <v>3.1683181818181811</v>
      </c>
      <c r="AK39" s="236">
        <f t="shared" ca="1" si="41"/>
        <v>3.1683181818181811</v>
      </c>
      <c r="AL39" s="236">
        <f t="shared" ca="1" si="41"/>
        <v>3.1683181818181811</v>
      </c>
      <c r="AM39" s="237">
        <f t="shared" ca="1" si="41"/>
        <v>3.1683181818181811</v>
      </c>
    </row>
    <row r="40" spans="1:39" s="11" customFormat="1" x14ac:dyDescent="0.2">
      <c r="A40" s="47"/>
      <c r="B40" s="67">
        <f t="shared" si="39"/>
        <v>43647</v>
      </c>
      <c r="C40" s="57">
        <f t="shared" si="15"/>
        <v>2.6155909090909089</v>
      </c>
      <c r="F40" s="69">
        <v>5</v>
      </c>
      <c r="G40" s="72" t="s">
        <v>20</v>
      </c>
      <c r="H40" s="73">
        <f t="shared" ca="1" si="40"/>
        <v>2.6308000000000002</v>
      </c>
      <c r="I40" s="73">
        <f t="shared" ca="1" si="40"/>
        <v>2.5496363636363637</v>
      </c>
      <c r="J40" s="73">
        <f t="shared" ca="1" si="40"/>
        <v>2.4887272727272727</v>
      </c>
      <c r="K40" s="73">
        <f t="shared" ca="1" si="40"/>
        <v>2.4856818181818179</v>
      </c>
      <c r="L40" s="73">
        <f t="shared" ca="1" si="40"/>
        <v>2.5605909090909096</v>
      </c>
      <c r="M40" s="73">
        <f t="shared" ca="1" si="40"/>
        <v>2.6778636363636359</v>
      </c>
      <c r="N40" s="73">
        <f t="shared" ca="1" si="40"/>
        <v>2.7939090909090911</v>
      </c>
      <c r="O40" s="73">
        <f t="shared" ca="1" si="40"/>
        <v>2.9133636363636359</v>
      </c>
      <c r="P40" s="73">
        <f t="shared" ca="1" si="40"/>
        <v>3.0105909090909084</v>
      </c>
      <c r="Q40" s="229">
        <f t="shared" ca="1" si="40"/>
        <v>3.0971818181818183</v>
      </c>
      <c r="R40" s="235">
        <f t="shared" ca="1" si="42"/>
        <v>3.0971818181818183</v>
      </c>
      <c r="S40" s="236">
        <f t="shared" ca="1" si="41"/>
        <v>3.0971818181818183</v>
      </c>
      <c r="T40" s="236">
        <f t="shared" ca="1" si="41"/>
        <v>3.0971818181818183</v>
      </c>
      <c r="U40" s="236">
        <f t="shared" ca="1" si="41"/>
        <v>3.0971818181818183</v>
      </c>
      <c r="V40" s="236">
        <f t="shared" ca="1" si="41"/>
        <v>3.0971818181818183</v>
      </c>
      <c r="W40" s="236">
        <f t="shared" ca="1" si="41"/>
        <v>3.0971818181818183</v>
      </c>
      <c r="X40" s="236">
        <f t="shared" ca="1" si="41"/>
        <v>3.0971818181818183</v>
      </c>
      <c r="Y40" s="236">
        <f t="shared" ca="1" si="41"/>
        <v>3.0971818181818183</v>
      </c>
      <c r="Z40" s="236">
        <f t="shared" ca="1" si="41"/>
        <v>3.0971818181818183</v>
      </c>
      <c r="AA40" s="236">
        <f t="shared" ca="1" si="41"/>
        <v>3.0971818181818183</v>
      </c>
      <c r="AB40" s="236">
        <f t="shared" ca="1" si="41"/>
        <v>3.0971818181818183</v>
      </c>
      <c r="AC40" s="236">
        <f t="shared" ca="1" si="41"/>
        <v>3.0971818181818183</v>
      </c>
      <c r="AD40" s="236">
        <f t="shared" ca="1" si="41"/>
        <v>3.0971818181818183</v>
      </c>
      <c r="AE40" s="236">
        <f t="shared" ca="1" si="41"/>
        <v>3.0971818181818183</v>
      </c>
      <c r="AF40" s="236">
        <f t="shared" ca="1" si="41"/>
        <v>3.0971818181818183</v>
      </c>
      <c r="AG40" s="236">
        <f t="shared" ca="1" si="41"/>
        <v>3.0971818181818183</v>
      </c>
      <c r="AH40" s="236">
        <f t="shared" ca="1" si="41"/>
        <v>3.0971818181818183</v>
      </c>
      <c r="AI40" s="236">
        <f t="shared" ca="1" si="41"/>
        <v>3.0971818181818183</v>
      </c>
      <c r="AJ40" s="236">
        <f t="shared" ca="1" si="41"/>
        <v>3.0971818181818183</v>
      </c>
      <c r="AK40" s="236">
        <f t="shared" ca="1" si="41"/>
        <v>3.0971818181818183</v>
      </c>
      <c r="AL40" s="236">
        <f t="shared" ca="1" si="41"/>
        <v>3.0971818181818183</v>
      </c>
      <c r="AM40" s="237">
        <f t="shared" ca="1" si="41"/>
        <v>3.0971818181818183</v>
      </c>
    </row>
    <row r="41" spans="1:39" s="11" customFormat="1" x14ac:dyDescent="0.2">
      <c r="A41" s="47"/>
      <c r="B41" s="67">
        <f t="shared" si="39"/>
        <v>43678</v>
      </c>
      <c r="C41" s="57">
        <f t="shared" si="15"/>
        <v>2.6423181818181818</v>
      </c>
      <c r="F41" s="69">
        <v>6</v>
      </c>
      <c r="G41" s="72" t="s">
        <v>21</v>
      </c>
      <c r="H41" s="73">
        <f t="shared" ca="1" si="40"/>
        <v>2.5812272727272725</v>
      </c>
      <c r="I41" s="73">
        <f t="shared" ca="1" si="40"/>
        <v>2.5665454545454547</v>
      </c>
      <c r="J41" s="73">
        <f t="shared" ca="1" si="40"/>
        <v>2.5052727272727267</v>
      </c>
      <c r="K41" s="73">
        <f t="shared" ca="1" si="40"/>
        <v>2.503181818181818</v>
      </c>
      <c r="L41" s="73">
        <f t="shared" ca="1" si="40"/>
        <v>2.588909090909091</v>
      </c>
      <c r="M41" s="73">
        <f t="shared" ca="1" si="40"/>
        <v>2.6968636363636365</v>
      </c>
      <c r="N41" s="73">
        <f t="shared" ca="1" si="40"/>
        <v>2.8134999999999994</v>
      </c>
      <c r="O41" s="73">
        <f t="shared" ca="1" si="40"/>
        <v>2.9315454545454553</v>
      </c>
      <c r="P41" s="73">
        <f t="shared" ca="1" si="40"/>
        <v>3.0275909090909092</v>
      </c>
      <c r="Q41" s="229">
        <f t="shared" ca="1" si="40"/>
        <v>3.1158181818181818</v>
      </c>
      <c r="R41" s="235">
        <f t="shared" ca="1" si="42"/>
        <v>3.1158181818181818</v>
      </c>
      <c r="S41" s="236">
        <f t="shared" ca="1" si="41"/>
        <v>3.1158181818181818</v>
      </c>
      <c r="T41" s="236">
        <f t="shared" ca="1" si="41"/>
        <v>3.1158181818181818</v>
      </c>
      <c r="U41" s="236">
        <f t="shared" ca="1" si="41"/>
        <v>3.1158181818181818</v>
      </c>
      <c r="V41" s="236">
        <f t="shared" ca="1" si="41"/>
        <v>3.1158181818181818</v>
      </c>
      <c r="W41" s="236">
        <f t="shared" ca="1" si="41"/>
        <v>3.1158181818181818</v>
      </c>
      <c r="X41" s="236">
        <f t="shared" ca="1" si="41"/>
        <v>3.1158181818181818</v>
      </c>
      <c r="Y41" s="236">
        <f t="shared" ca="1" si="41"/>
        <v>3.1158181818181818</v>
      </c>
      <c r="Z41" s="236">
        <f t="shared" ca="1" si="41"/>
        <v>3.1158181818181818</v>
      </c>
      <c r="AA41" s="236">
        <f t="shared" ca="1" si="41"/>
        <v>3.1158181818181818</v>
      </c>
      <c r="AB41" s="236">
        <f t="shared" ca="1" si="41"/>
        <v>3.1158181818181818</v>
      </c>
      <c r="AC41" s="236">
        <f t="shared" ca="1" si="41"/>
        <v>3.1158181818181818</v>
      </c>
      <c r="AD41" s="236">
        <f t="shared" ca="1" si="41"/>
        <v>3.1158181818181818</v>
      </c>
      <c r="AE41" s="236">
        <f t="shared" ca="1" si="41"/>
        <v>3.1158181818181818</v>
      </c>
      <c r="AF41" s="236">
        <f t="shared" ca="1" si="41"/>
        <v>3.1158181818181818</v>
      </c>
      <c r="AG41" s="236">
        <f t="shared" ca="1" si="41"/>
        <v>3.1158181818181818</v>
      </c>
      <c r="AH41" s="236">
        <f t="shared" ca="1" si="41"/>
        <v>3.1158181818181818</v>
      </c>
      <c r="AI41" s="236">
        <f t="shared" ca="1" si="41"/>
        <v>3.1158181818181818</v>
      </c>
      <c r="AJ41" s="236">
        <f t="shared" ca="1" si="41"/>
        <v>3.1158181818181818</v>
      </c>
      <c r="AK41" s="236">
        <f t="shared" ca="1" si="41"/>
        <v>3.1158181818181818</v>
      </c>
      <c r="AL41" s="236">
        <f t="shared" ca="1" si="41"/>
        <v>3.1158181818181818</v>
      </c>
      <c r="AM41" s="237">
        <f t="shared" ca="1" si="41"/>
        <v>3.1158181818181818</v>
      </c>
    </row>
    <row r="42" spans="1:39" s="11" customFormat="1" x14ac:dyDescent="0.2">
      <c r="A42" s="47"/>
      <c r="B42" s="67">
        <f t="shared" si="39"/>
        <v>43709</v>
      </c>
      <c r="C42" s="57">
        <f t="shared" si="15"/>
        <v>2.6449090909090911</v>
      </c>
      <c r="F42" s="69">
        <v>7</v>
      </c>
      <c r="G42" s="72" t="s">
        <v>22</v>
      </c>
      <c r="H42" s="73">
        <f t="shared" ca="1" si="40"/>
        <v>2.6155909090909089</v>
      </c>
      <c r="I42" s="73">
        <f t="shared" ca="1" si="40"/>
        <v>2.5999090909090903</v>
      </c>
      <c r="J42" s="73">
        <f t="shared" ca="1" si="40"/>
        <v>2.5389545454545464</v>
      </c>
      <c r="K42" s="73">
        <f t="shared" ca="1" si="40"/>
        <v>2.5373181818181822</v>
      </c>
      <c r="L42" s="73">
        <f t="shared" ca="1" si="40"/>
        <v>2.6302272727272724</v>
      </c>
      <c r="M42" s="73">
        <f t="shared" ca="1" si="40"/>
        <v>2.7274090909090911</v>
      </c>
      <c r="N42" s="73">
        <f t="shared" ca="1" si="40"/>
        <v>2.8448181818181819</v>
      </c>
      <c r="O42" s="73">
        <f t="shared" ca="1" si="40"/>
        <v>2.962045454545454</v>
      </c>
      <c r="P42" s="73">
        <f t="shared" ca="1" si="40"/>
        <v>3.0570454545454542</v>
      </c>
      <c r="Q42" s="229">
        <f t="shared" ca="1" si="40"/>
        <v>3.1535454545454544</v>
      </c>
      <c r="R42" s="235">
        <f t="shared" ca="1" si="42"/>
        <v>3.1535454545454544</v>
      </c>
      <c r="S42" s="236">
        <f t="shared" ca="1" si="41"/>
        <v>3.1535454545454544</v>
      </c>
      <c r="T42" s="236">
        <f t="shared" ca="1" si="41"/>
        <v>3.1535454545454544</v>
      </c>
      <c r="U42" s="236">
        <f t="shared" ca="1" si="41"/>
        <v>3.1535454545454544</v>
      </c>
      <c r="V42" s="236">
        <f t="shared" ca="1" si="41"/>
        <v>3.1535454545454544</v>
      </c>
      <c r="W42" s="236">
        <f t="shared" ca="1" si="41"/>
        <v>3.1535454545454544</v>
      </c>
      <c r="X42" s="236">
        <f t="shared" ca="1" si="41"/>
        <v>3.1535454545454544</v>
      </c>
      <c r="Y42" s="236">
        <f t="shared" ca="1" si="41"/>
        <v>3.1535454545454544</v>
      </c>
      <c r="Z42" s="236">
        <f t="shared" ca="1" si="41"/>
        <v>3.1535454545454544</v>
      </c>
      <c r="AA42" s="236">
        <f t="shared" ca="1" si="41"/>
        <v>3.1535454545454544</v>
      </c>
      <c r="AB42" s="236">
        <f t="shared" ca="1" si="41"/>
        <v>3.1535454545454544</v>
      </c>
      <c r="AC42" s="236">
        <f t="shared" ca="1" si="41"/>
        <v>3.1535454545454544</v>
      </c>
      <c r="AD42" s="236">
        <f t="shared" ca="1" si="41"/>
        <v>3.1535454545454544</v>
      </c>
      <c r="AE42" s="236">
        <f t="shared" ca="1" si="41"/>
        <v>3.1535454545454544</v>
      </c>
      <c r="AF42" s="236">
        <f t="shared" ca="1" si="41"/>
        <v>3.1535454545454544</v>
      </c>
      <c r="AG42" s="236">
        <f t="shared" ca="1" si="41"/>
        <v>3.1535454545454544</v>
      </c>
      <c r="AH42" s="236">
        <f t="shared" ca="1" si="41"/>
        <v>3.1535454545454544</v>
      </c>
      <c r="AI42" s="236">
        <f t="shared" ca="1" si="41"/>
        <v>3.1535454545454544</v>
      </c>
      <c r="AJ42" s="236">
        <f t="shared" ca="1" si="41"/>
        <v>3.1535454545454544</v>
      </c>
      <c r="AK42" s="236">
        <f t="shared" ca="1" si="41"/>
        <v>3.1535454545454544</v>
      </c>
      <c r="AL42" s="236">
        <f t="shared" ca="1" si="41"/>
        <v>3.1535454545454544</v>
      </c>
      <c r="AM42" s="237">
        <f t="shared" ca="1" si="41"/>
        <v>3.1535454545454544</v>
      </c>
    </row>
    <row r="43" spans="1:39" s="11" customFormat="1" x14ac:dyDescent="0.2">
      <c r="A43" s="47"/>
      <c r="B43" s="67">
        <f t="shared" si="39"/>
        <v>43739</v>
      </c>
      <c r="C43" s="57">
        <f t="shared" si="15"/>
        <v>2.6674090909090911</v>
      </c>
      <c r="F43" s="69">
        <v>8</v>
      </c>
      <c r="G43" s="72" t="s">
        <v>23</v>
      </c>
      <c r="H43" s="73">
        <f t="shared" ca="1" si="40"/>
        <v>2.6423181818181818</v>
      </c>
      <c r="I43" s="73">
        <f t="shared" ca="1" si="40"/>
        <v>2.6146363636363632</v>
      </c>
      <c r="J43" s="73">
        <f t="shared" ca="1" si="40"/>
        <v>2.5543181818181822</v>
      </c>
      <c r="K43" s="73">
        <f t="shared" ca="1" si="40"/>
        <v>2.5537272727272726</v>
      </c>
      <c r="L43" s="73">
        <f t="shared" ca="1" si="40"/>
        <v>2.6529090909090907</v>
      </c>
      <c r="M43" s="73">
        <f t="shared" ca="1" si="40"/>
        <v>2.7443181818181817</v>
      </c>
      <c r="N43" s="73">
        <f t="shared" ca="1" si="40"/>
        <v>2.8660000000000001</v>
      </c>
      <c r="O43" s="73">
        <f t="shared" ca="1" si="40"/>
        <v>2.9835454545454541</v>
      </c>
      <c r="P43" s="73">
        <f t="shared" ca="1" si="40"/>
        <v>3.0775454545454553</v>
      </c>
      <c r="Q43" s="229">
        <f t="shared" ca="1" si="40"/>
        <v>3.1935454545454536</v>
      </c>
      <c r="R43" s="235">
        <f t="shared" ca="1" si="42"/>
        <v>3.1935454545454536</v>
      </c>
      <c r="S43" s="236">
        <f t="shared" ca="1" si="41"/>
        <v>3.1935454545454536</v>
      </c>
      <c r="T43" s="236">
        <f t="shared" ca="1" si="41"/>
        <v>3.1935454545454536</v>
      </c>
      <c r="U43" s="236">
        <f t="shared" ca="1" si="41"/>
        <v>3.1935454545454536</v>
      </c>
      <c r="V43" s="236">
        <f t="shared" ca="1" si="41"/>
        <v>3.1935454545454536</v>
      </c>
      <c r="W43" s="236">
        <f t="shared" ca="1" si="41"/>
        <v>3.1935454545454536</v>
      </c>
      <c r="X43" s="236">
        <f t="shared" ca="1" si="41"/>
        <v>3.1935454545454536</v>
      </c>
      <c r="Y43" s="236">
        <f t="shared" ca="1" si="41"/>
        <v>3.1935454545454536</v>
      </c>
      <c r="Z43" s="236">
        <f t="shared" ca="1" si="41"/>
        <v>3.1935454545454536</v>
      </c>
      <c r="AA43" s="236">
        <f t="shared" ca="1" si="41"/>
        <v>3.1935454545454536</v>
      </c>
      <c r="AB43" s="236">
        <f t="shared" ca="1" si="41"/>
        <v>3.1935454545454536</v>
      </c>
      <c r="AC43" s="236">
        <f t="shared" ca="1" si="41"/>
        <v>3.1935454545454536</v>
      </c>
      <c r="AD43" s="236">
        <f t="shared" ca="1" si="41"/>
        <v>3.1935454545454536</v>
      </c>
      <c r="AE43" s="236">
        <f t="shared" ca="1" si="41"/>
        <v>3.1935454545454536</v>
      </c>
      <c r="AF43" s="236">
        <f t="shared" ca="1" si="41"/>
        <v>3.1935454545454536</v>
      </c>
      <c r="AG43" s="236">
        <f t="shared" ca="1" si="41"/>
        <v>3.1935454545454536</v>
      </c>
      <c r="AH43" s="236">
        <f t="shared" ca="1" si="41"/>
        <v>3.1935454545454536</v>
      </c>
      <c r="AI43" s="236">
        <f t="shared" ca="1" si="41"/>
        <v>3.1935454545454536</v>
      </c>
      <c r="AJ43" s="236">
        <f t="shared" ca="1" si="41"/>
        <v>3.1935454545454536</v>
      </c>
      <c r="AK43" s="236">
        <f t="shared" ca="1" si="41"/>
        <v>3.1935454545454536</v>
      </c>
      <c r="AL43" s="236">
        <f t="shared" ca="1" si="41"/>
        <v>3.1935454545454536</v>
      </c>
      <c r="AM43" s="237">
        <f t="shared" ca="1" si="41"/>
        <v>3.1935454545454536</v>
      </c>
    </row>
    <row r="44" spans="1:39" s="11" customFormat="1" x14ac:dyDescent="0.2">
      <c r="A44" s="47"/>
      <c r="B44" s="67">
        <f t="shared" si="39"/>
        <v>43770</v>
      </c>
      <c r="C44" s="57">
        <f t="shared" si="15"/>
        <v>2.7324999999999999</v>
      </c>
      <c r="F44" s="69">
        <v>9</v>
      </c>
      <c r="G44" s="72" t="s">
        <v>24</v>
      </c>
      <c r="H44" s="73">
        <f t="shared" ca="1" si="40"/>
        <v>2.6449090909090911</v>
      </c>
      <c r="I44" s="73">
        <f t="shared" ca="1" si="40"/>
        <v>2.6050909090909093</v>
      </c>
      <c r="J44" s="73">
        <f t="shared" ca="1" si="40"/>
        <v>2.5517727272727271</v>
      </c>
      <c r="K44" s="73">
        <f t="shared" ca="1" si="40"/>
        <v>2.5523181818181819</v>
      </c>
      <c r="L44" s="73">
        <f t="shared" ca="1" si="40"/>
        <v>2.6552272727272728</v>
      </c>
      <c r="M44" s="73">
        <f t="shared" ca="1" si="40"/>
        <v>2.7465454545454544</v>
      </c>
      <c r="N44" s="73">
        <f t="shared" ca="1" si="40"/>
        <v>2.8716363636363629</v>
      </c>
      <c r="O44" s="73">
        <f t="shared" ca="1" si="40"/>
        <v>2.9909545454545454</v>
      </c>
      <c r="P44" s="73">
        <f t="shared" ca="1" si="40"/>
        <v>3.0855000000000001</v>
      </c>
      <c r="Q44" s="229">
        <f t="shared" ca="1" si="40"/>
        <v>3.2126818181818182</v>
      </c>
      <c r="R44" s="235">
        <f t="shared" ca="1" si="42"/>
        <v>3.2126818181818182</v>
      </c>
      <c r="S44" s="236">
        <f t="shared" ca="1" si="41"/>
        <v>3.2126818181818182</v>
      </c>
      <c r="T44" s="236">
        <f t="shared" ca="1" si="41"/>
        <v>3.2126818181818182</v>
      </c>
      <c r="U44" s="236">
        <f t="shared" ca="1" si="41"/>
        <v>3.2126818181818182</v>
      </c>
      <c r="V44" s="236">
        <f t="shared" ca="1" si="41"/>
        <v>3.2126818181818182</v>
      </c>
      <c r="W44" s="236">
        <f t="shared" ca="1" si="41"/>
        <v>3.2126818181818182</v>
      </c>
      <c r="X44" s="236">
        <f t="shared" ca="1" si="41"/>
        <v>3.2126818181818182</v>
      </c>
      <c r="Y44" s="236">
        <f t="shared" ca="1" si="41"/>
        <v>3.2126818181818182</v>
      </c>
      <c r="Z44" s="236">
        <f t="shared" ca="1" si="41"/>
        <v>3.2126818181818182</v>
      </c>
      <c r="AA44" s="236">
        <f t="shared" ca="1" si="41"/>
        <v>3.2126818181818182</v>
      </c>
      <c r="AB44" s="236">
        <f t="shared" ca="1" si="41"/>
        <v>3.2126818181818182</v>
      </c>
      <c r="AC44" s="236">
        <f t="shared" ca="1" si="41"/>
        <v>3.2126818181818182</v>
      </c>
      <c r="AD44" s="236">
        <f t="shared" ca="1" si="41"/>
        <v>3.2126818181818182</v>
      </c>
      <c r="AE44" s="236">
        <f t="shared" ca="1" si="41"/>
        <v>3.2126818181818182</v>
      </c>
      <c r="AF44" s="236">
        <f t="shared" ca="1" si="41"/>
        <v>3.2126818181818182</v>
      </c>
      <c r="AG44" s="236">
        <f t="shared" ca="1" si="41"/>
        <v>3.2126818181818182</v>
      </c>
      <c r="AH44" s="236">
        <f t="shared" ca="1" si="41"/>
        <v>3.2126818181818182</v>
      </c>
      <c r="AI44" s="236">
        <f t="shared" ca="1" si="41"/>
        <v>3.2126818181818182</v>
      </c>
      <c r="AJ44" s="236">
        <f t="shared" ca="1" si="41"/>
        <v>3.2126818181818182</v>
      </c>
      <c r="AK44" s="236">
        <f t="shared" ca="1" si="41"/>
        <v>3.2126818181818182</v>
      </c>
      <c r="AL44" s="236">
        <f t="shared" ca="1" si="41"/>
        <v>3.2126818181818182</v>
      </c>
      <c r="AM44" s="237">
        <f t="shared" ca="1" si="41"/>
        <v>3.2126818181818182</v>
      </c>
    </row>
    <row r="45" spans="1:39" s="11" customFormat="1" x14ac:dyDescent="0.2">
      <c r="A45" s="47"/>
      <c r="B45" s="67">
        <f t="shared" si="39"/>
        <v>43800</v>
      </c>
      <c r="C45" s="57">
        <f t="shared" si="15"/>
        <v>2.8753181818181819</v>
      </c>
      <c r="F45" s="69">
        <v>10</v>
      </c>
      <c r="G45" s="72" t="s">
        <v>25</v>
      </c>
      <c r="H45" s="73">
        <f t="shared" ca="1" si="40"/>
        <v>2.6674090909090911</v>
      </c>
      <c r="I45" s="73">
        <f t="shared" ca="1" si="40"/>
        <v>2.6189545454545451</v>
      </c>
      <c r="J45" s="73">
        <f t="shared" ca="1" si="40"/>
        <v>2.5707272727272725</v>
      </c>
      <c r="K45" s="73">
        <f t="shared" ca="1" si="40"/>
        <v>2.5698636363636367</v>
      </c>
      <c r="L45" s="73">
        <f t="shared" ca="1" si="40"/>
        <v>2.6771818181818183</v>
      </c>
      <c r="M45" s="73">
        <f t="shared" ca="1" si="40"/>
        <v>2.7653181818181816</v>
      </c>
      <c r="N45" s="73">
        <f t="shared" ca="1" si="40"/>
        <v>2.8914090909090913</v>
      </c>
      <c r="O45" s="73">
        <f t="shared" ca="1" si="40"/>
        <v>3.0135000000000001</v>
      </c>
      <c r="P45" s="73">
        <f t="shared" ca="1" si="40"/>
        <v>3.1082727272727264</v>
      </c>
      <c r="Q45" s="229">
        <f t="shared" ca="1" si="40"/>
        <v>3.2488636363636374</v>
      </c>
      <c r="R45" s="235">
        <f t="shared" ca="1" si="42"/>
        <v>3.2488636363636374</v>
      </c>
      <c r="S45" s="236">
        <f t="shared" ca="1" si="41"/>
        <v>3.2488636363636374</v>
      </c>
      <c r="T45" s="236">
        <f t="shared" ca="1" si="41"/>
        <v>3.2488636363636374</v>
      </c>
      <c r="U45" s="236">
        <f t="shared" ca="1" si="41"/>
        <v>3.2488636363636374</v>
      </c>
      <c r="V45" s="236">
        <f t="shared" ca="1" si="41"/>
        <v>3.2488636363636374</v>
      </c>
      <c r="W45" s="236">
        <f t="shared" ca="1" si="41"/>
        <v>3.2488636363636374</v>
      </c>
      <c r="X45" s="236">
        <f t="shared" ca="1" si="41"/>
        <v>3.2488636363636374</v>
      </c>
      <c r="Y45" s="236">
        <f t="shared" ca="1" si="41"/>
        <v>3.2488636363636374</v>
      </c>
      <c r="Z45" s="236">
        <f t="shared" ca="1" si="41"/>
        <v>3.2488636363636374</v>
      </c>
      <c r="AA45" s="236">
        <f t="shared" ca="1" si="41"/>
        <v>3.2488636363636374</v>
      </c>
      <c r="AB45" s="236">
        <f t="shared" ca="1" si="41"/>
        <v>3.2488636363636374</v>
      </c>
      <c r="AC45" s="236">
        <f t="shared" ca="1" si="41"/>
        <v>3.2488636363636374</v>
      </c>
      <c r="AD45" s="236">
        <f t="shared" ca="1" si="41"/>
        <v>3.2488636363636374</v>
      </c>
      <c r="AE45" s="236">
        <f t="shared" ca="1" si="41"/>
        <v>3.2488636363636374</v>
      </c>
      <c r="AF45" s="236">
        <f t="shared" ca="1" si="41"/>
        <v>3.2488636363636374</v>
      </c>
      <c r="AG45" s="236">
        <f t="shared" ca="1" si="41"/>
        <v>3.2488636363636374</v>
      </c>
      <c r="AH45" s="236">
        <f t="shared" ca="1" si="41"/>
        <v>3.2488636363636374</v>
      </c>
      <c r="AI45" s="236">
        <f t="shared" ca="1" si="41"/>
        <v>3.2488636363636374</v>
      </c>
      <c r="AJ45" s="236">
        <f t="shared" ca="1" si="41"/>
        <v>3.2488636363636374</v>
      </c>
      <c r="AK45" s="236">
        <f t="shared" ca="1" si="41"/>
        <v>3.2488636363636374</v>
      </c>
      <c r="AL45" s="236">
        <f t="shared" ca="1" si="41"/>
        <v>3.2488636363636374</v>
      </c>
      <c r="AM45" s="237">
        <f t="shared" ca="1" si="41"/>
        <v>3.2488636363636374</v>
      </c>
    </row>
    <row r="46" spans="1:39" s="11" customFormat="1" x14ac:dyDescent="0.2">
      <c r="A46" s="47"/>
      <c r="B46" s="67">
        <f t="shared" si="39"/>
        <v>43831</v>
      </c>
      <c r="C46" s="57">
        <f t="shared" si="15"/>
        <v>2.977727272727273</v>
      </c>
      <c r="F46" s="69">
        <v>11</v>
      </c>
      <c r="G46" s="72" t="s">
        <v>26</v>
      </c>
      <c r="H46" s="73">
        <f t="shared" ca="1" si="40"/>
        <v>2.7324999999999999</v>
      </c>
      <c r="I46" s="73">
        <f t="shared" ca="1" si="40"/>
        <v>2.663636363636364</v>
      </c>
      <c r="J46" s="73">
        <f t="shared" ca="1" si="40"/>
        <v>2.6189090909090904</v>
      </c>
      <c r="K46" s="73">
        <f t="shared" ca="1" si="40"/>
        <v>2.6219545454545456</v>
      </c>
      <c r="L46" s="73">
        <f t="shared" ca="1" si="40"/>
        <v>2.7351818181818186</v>
      </c>
      <c r="M46" s="73">
        <f t="shared" ca="1" si="40"/>
        <v>2.8214090909090914</v>
      </c>
      <c r="N46" s="73">
        <f t="shared" ca="1" si="40"/>
        <v>2.9473181818181824</v>
      </c>
      <c r="O46" s="73">
        <f t="shared" ca="1" si="40"/>
        <v>3.0700909090909092</v>
      </c>
      <c r="P46" s="73">
        <f t="shared" ca="1" si="40"/>
        <v>3.1656363636363638</v>
      </c>
      <c r="Q46" s="229">
        <f t="shared" ca="1" si="40"/>
        <v>3.309636363636363</v>
      </c>
      <c r="R46" s="235">
        <f t="shared" ca="1" si="42"/>
        <v>3.309636363636363</v>
      </c>
      <c r="S46" s="236">
        <f t="shared" ca="1" si="41"/>
        <v>3.309636363636363</v>
      </c>
      <c r="T46" s="236">
        <f t="shared" ca="1" si="41"/>
        <v>3.309636363636363</v>
      </c>
      <c r="U46" s="236">
        <f t="shared" ca="1" si="41"/>
        <v>3.309636363636363</v>
      </c>
      <c r="V46" s="236">
        <f t="shared" ca="1" si="41"/>
        <v>3.309636363636363</v>
      </c>
      <c r="W46" s="236">
        <f t="shared" ca="1" si="41"/>
        <v>3.309636363636363</v>
      </c>
      <c r="X46" s="236">
        <f t="shared" ca="1" si="41"/>
        <v>3.309636363636363</v>
      </c>
      <c r="Y46" s="236">
        <f t="shared" ca="1" si="41"/>
        <v>3.309636363636363</v>
      </c>
      <c r="Z46" s="236">
        <f t="shared" ca="1" si="41"/>
        <v>3.309636363636363</v>
      </c>
      <c r="AA46" s="236">
        <f t="shared" ca="1" si="41"/>
        <v>3.309636363636363</v>
      </c>
      <c r="AB46" s="236">
        <f t="shared" ca="1" si="41"/>
        <v>3.309636363636363</v>
      </c>
      <c r="AC46" s="236">
        <f t="shared" ca="1" si="41"/>
        <v>3.309636363636363</v>
      </c>
      <c r="AD46" s="236">
        <f t="shared" ca="1" si="41"/>
        <v>3.309636363636363</v>
      </c>
      <c r="AE46" s="236">
        <f t="shared" ca="1" si="41"/>
        <v>3.309636363636363</v>
      </c>
      <c r="AF46" s="236">
        <f t="shared" ca="1" si="41"/>
        <v>3.309636363636363</v>
      </c>
      <c r="AG46" s="236">
        <f t="shared" ca="1" si="41"/>
        <v>3.309636363636363</v>
      </c>
      <c r="AH46" s="236">
        <f t="shared" ca="1" si="41"/>
        <v>3.309636363636363</v>
      </c>
      <c r="AI46" s="236">
        <f t="shared" ca="1" si="41"/>
        <v>3.309636363636363</v>
      </c>
      <c r="AJ46" s="236">
        <f t="shared" ca="1" si="41"/>
        <v>3.309636363636363</v>
      </c>
      <c r="AK46" s="236">
        <f t="shared" ca="1" si="41"/>
        <v>3.309636363636363</v>
      </c>
      <c r="AL46" s="236">
        <f t="shared" ca="1" si="41"/>
        <v>3.309636363636363</v>
      </c>
      <c r="AM46" s="237">
        <f t="shared" ca="1" si="41"/>
        <v>3.309636363636363</v>
      </c>
    </row>
    <row r="47" spans="1:39" s="11" customFormat="1" x14ac:dyDescent="0.2">
      <c r="A47" s="47"/>
      <c r="B47" s="67">
        <f t="shared" si="39"/>
        <v>43862</v>
      </c>
      <c r="C47" s="57">
        <f t="shared" si="15"/>
        <v>2.9618181818181823</v>
      </c>
      <c r="F47" s="69">
        <v>12</v>
      </c>
      <c r="G47" s="74" t="s">
        <v>27</v>
      </c>
      <c r="H47" s="75">
        <f t="shared" ca="1" si="40"/>
        <v>2.8753181818181819</v>
      </c>
      <c r="I47" s="75">
        <f t="shared" ca="1" si="40"/>
        <v>2.7958181818181815</v>
      </c>
      <c r="J47" s="75">
        <f t="shared" ca="1" si="40"/>
        <v>2.7681363636363638</v>
      </c>
      <c r="K47" s="75">
        <f t="shared" ca="1" si="40"/>
        <v>2.7762272727272728</v>
      </c>
      <c r="L47" s="75">
        <f t="shared" ca="1" si="40"/>
        <v>2.891</v>
      </c>
      <c r="M47" s="75">
        <f t="shared" ca="1" si="40"/>
        <v>2.9654545454545458</v>
      </c>
      <c r="N47" s="75">
        <f t="shared" ca="1" si="40"/>
        <v>3.0895909090909086</v>
      </c>
      <c r="O47" s="75">
        <f t="shared" ca="1" si="40"/>
        <v>3.2046363636363639</v>
      </c>
      <c r="P47" s="75">
        <f t="shared" ca="1" si="40"/>
        <v>3.3004090909090915</v>
      </c>
      <c r="Q47" s="230">
        <f t="shared" ca="1" si="40"/>
        <v>3.4413181818181826</v>
      </c>
      <c r="R47" s="235">
        <f t="shared" ca="1" si="42"/>
        <v>3.4413181818181826</v>
      </c>
      <c r="S47" s="236">
        <f t="shared" ca="1" si="41"/>
        <v>3.4413181818181826</v>
      </c>
      <c r="T47" s="236">
        <f t="shared" ca="1" si="41"/>
        <v>3.4413181818181826</v>
      </c>
      <c r="U47" s="236">
        <f t="shared" ca="1" si="41"/>
        <v>3.4413181818181826</v>
      </c>
      <c r="V47" s="236">
        <f t="shared" ca="1" si="41"/>
        <v>3.4413181818181826</v>
      </c>
      <c r="W47" s="236">
        <f t="shared" ca="1" si="41"/>
        <v>3.4413181818181826</v>
      </c>
      <c r="X47" s="236">
        <f t="shared" ca="1" si="41"/>
        <v>3.4413181818181826</v>
      </c>
      <c r="Y47" s="236">
        <f t="shared" ca="1" si="41"/>
        <v>3.4413181818181826</v>
      </c>
      <c r="Z47" s="236">
        <f t="shared" ca="1" si="41"/>
        <v>3.4413181818181826</v>
      </c>
      <c r="AA47" s="236">
        <f t="shared" ca="1" si="41"/>
        <v>3.4413181818181826</v>
      </c>
      <c r="AB47" s="236">
        <f t="shared" ca="1" si="41"/>
        <v>3.4413181818181826</v>
      </c>
      <c r="AC47" s="236">
        <f t="shared" ca="1" si="41"/>
        <v>3.4413181818181826</v>
      </c>
      <c r="AD47" s="236">
        <f t="shared" ca="1" si="41"/>
        <v>3.4413181818181826</v>
      </c>
      <c r="AE47" s="236">
        <f t="shared" ca="1" si="41"/>
        <v>3.4413181818181826</v>
      </c>
      <c r="AF47" s="236">
        <f t="shared" ca="1" si="41"/>
        <v>3.4413181818181826</v>
      </c>
      <c r="AG47" s="236">
        <f t="shared" ca="1" si="41"/>
        <v>3.4413181818181826</v>
      </c>
      <c r="AH47" s="236">
        <f t="shared" ca="1" si="41"/>
        <v>3.4413181818181826</v>
      </c>
      <c r="AI47" s="236">
        <f t="shared" ca="1" si="41"/>
        <v>3.4413181818181826</v>
      </c>
      <c r="AJ47" s="236">
        <f t="shared" ca="1" si="41"/>
        <v>3.4413181818181826</v>
      </c>
      <c r="AK47" s="236">
        <f t="shared" ca="1" si="41"/>
        <v>3.4413181818181826</v>
      </c>
      <c r="AL47" s="236">
        <f t="shared" ca="1" si="41"/>
        <v>3.4413181818181826</v>
      </c>
      <c r="AM47" s="237">
        <f t="shared" ca="1" si="41"/>
        <v>3.4413181818181826</v>
      </c>
    </row>
    <row r="48" spans="1:39" s="11" customFormat="1" x14ac:dyDescent="0.2">
      <c r="A48" s="47"/>
      <c r="B48" s="67">
        <f t="shared" si="39"/>
        <v>43891</v>
      </c>
      <c r="C48" s="57">
        <f t="shared" si="15"/>
        <v>2.8569090909090908</v>
      </c>
      <c r="G48" s="76" t="s">
        <v>28</v>
      </c>
      <c r="H48" s="77">
        <f t="shared" ref="H48:Q48" ca="1" si="43">AVERAGE(H36:H47)</f>
        <v>2.7311573669021043</v>
      </c>
      <c r="I48" s="77">
        <f t="shared" ca="1" si="43"/>
        <v>2.7038446969696968</v>
      </c>
      <c r="J48" s="77">
        <f t="shared" ca="1" si="43"/>
        <v>2.6483106060606061</v>
      </c>
      <c r="K48" s="77">
        <f t="shared" ca="1" si="43"/>
        <v>2.6460189393939397</v>
      </c>
      <c r="L48" s="77">
        <f t="shared" ca="1" si="43"/>
        <v>2.7195568181818182</v>
      </c>
      <c r="M48" s="77">
        <f t="shared" ca="1" si="43"/>
        <v>2.8248371212121217</v>
      </c>
      <c r="N48" s="77">
        <f t="shared" ca="1" si="43"/>
        <v>2.9345795454545454</v>
      </c>
      <c r="O48" s="77">
        <f t="shared" ca="1" si="43"/>
        <v>3.0546704545454539</v>
      </c>
      <c r="P48" s="77">
        <f t="shared" ca="1" si="43"/>
        <v>3.154727272727273</v>
      </c>
      <c r="Q48" s="231">
        <f t="shared" ca="1" si="43"/>
        <v>3.2644848484848485</v>
      </c>
      <c r="R48" s="238">
        <f t="shared" ca="1" si="42"/>
        <v>3.2644848484848485</v>
      </c>
      <c r="S48" s="239">
        <f t="shared" ca="1" si="41"/>
        <v>3.2644848484848485</v>
      </c>
      <c r="T48" s="239">
        <f t="shared" ca="1" si="41"/>
        <v>3.2644848484848485</v>
      </c>
      <c r="U48" s="239">
        <f t="shared" ca="1" si="41"/>
        <v>3.2644848484848485</v>
      </c>
      <c r="V48" s="239">
        <f t="shared" ca="1" si="41"/>
        <v>3.2644848484848485</v>
      </c>
      <c r="W48" s="239">
        <f t="shared" ca="1" si="41"/>
        <v>3.2644848484848485</v>
      </c>
      <c r="X48" s="239">
        <f t="shared" ca="1" si="41"/>
        <v>3.2644848484848485</v>
      </c>
      <c r="Y48" s="239">
        <f t="shared" ca="1" si="41"/>
        <v>3.2644848484848485</v>
      </c>
      <c r="Z48" s="239">
        <f t="shared" ca="1" si="41"/>
        <v>3.2644848484848485</v>
      </c>
      <c r="AA48" s="239">
        <f t="shared" ca="1" si="41"/>
        <v>3.2644848484848485</v>
      </c>
      <c r="AB48" s="239">
        <f t="shared" ca="1" si="41"/>
        <v>3.2644848484848485</v>
      </c>
      <c r="AC48" s="239">
        <f t="shared" ca="1" si="41"/>
        <v>3.2644848484848485</v>
      </c>
      <c r="AD48" s="239">
        <f t="shared" ca="1" si="41"/>
        <v>3.2644848484848485</v>
      </c>
      <c r="AE48" s="239">
        <f t="shared" ca="1" si="41"/>
        <v>3.2644848484848485</v>
      </c>
      <c r="AF48" s="239">
        <f t="shared" ca="1" si="41"/>
        <v>3.2644848484848485</v>
      </c>
      <c r="AG48" s="239">
        <f t="shared" ca="1" si="41"/>
        <v>3.2644848484848485</v>
      </c>
      <c r="AH48" s="239">
        <f t="shared" ca="1" si="41"/>
        <v>3.2644848484848485</v>
      </c>
      <c r="AI48" s="239">
        <f t="shared" ca="1" si="41"/>
        <v>3.2644848484848485</v>
      </c>
      <c r="AJ48" s="239">
        <f t="shared" ca="1" si="41"/>
        <v>3.2644848484848485</v>
      </c>
      <c r="AK48" s="239">
        <f t="shared" ref="AK48:AM48" ca="1" si="44">$Q48</f>
        <v>3.2644848484848485</v>
      </c>
      <c r="AL48" s="239">
        <f t="shared" ca="1" si="44"/>
        <v>3.2644848484848485</v>
      </c>
      <c r="AM48" s="240">
        <f t="shared" ca="1" si="44"/>
        <v>3.2644848484848485</v>
      </c>
    </row>
    <row r="49" spans="1:3" s="11" customFormat="1" x14ac:dyDescent="0.2">
      <c r="A49" s="47"/>
      <c r="B49" s="67">
        <f t="shared" si="39"/>
        <v>43922</v>
      </c>
      <c r="C49" s="57">
        <f t="shared" si="15"/>
        <v>2.6354545454545457</v>
      </c>
    </row>
    <row r="50" spans="1:3" s="11" customFormat="1" x14ac:dyDescent="0.2">
      <c r="A50" s="47"/>
      <c r="B50" s="67">
        <f t="shared" si="39"/>
        <v>43952</v>
      </c>
      <c r="C50" s="57">
        <f t="shared" si="15"/>
        <v>2.5496363636363637</v>
      </c>
    </row>
    <row r="51" spans="1:3" s="11" customFormat="1" x14ac:dyDescent="0.2">
      <c r="A51" s="47"/>
      <c r="B51" s="67">
        <f t="shared" si="39"/>
        <v>43983</v>
      </c>
      <c r="C51" s="57">
        <f t="shared" si="15"/>
        <v>2.5665454545454547</v>
      </c>
    </row>
    <row r="52" spans="1:3" s="11" customFormat="1" x14ac:dyDescent="0.2">
      <c r="A52" s="47"/>
      <c r="B52" s="67">
        <f t="shared" si="39"/>
        <v>44013</v>
      </c>
      <c r="C52" s="57">
        <f t="shared" si="15"/>
        <v>2.5999090909090903</v>
      </c>
    </row>
    <row r="53" spans="1:3" s="11" customFormat="1" x14ac:dyDescent="0.2">
      <c r="A53" s="47"/>
      <c r="B53" s="67">
        <f t="shared" si="39"/>
        <v>44044</v>
      </c>
      <c r="C53" s="57">
        <f t="shared" si="15"/>
        <v>2.6146363636363632</v>
      </c>
    </row>
    <row r="54" spans="1:3" s="11" customFormat="1" x14ac:dyDescent="0.2">
      <c r="A54" s="47"/>
      <c r="B54" s="67">
        <f t="shared" si="39"/>
        <v>44075</v>
      </c>
      <c r="C54" s="57">
        <f t="shared" si="15"/>
        <v>2.6050909090909093</v>
      </c>
    </row>
    <row r="55" spans="1:3" s="11" customFormat="1" x14ac:dyDescent="0.2">
      <c r="A55" s="47"/>
      <c r="B55" s="67">
        <f t="shared" si="39"/>
        <v>44105</v>
      </c>
      <c r="C55" s="57">
        <f t="shared" si="15"/>
        <v>2.6189545454545451</v>
      </c>
    </row>
    <row r="56" spans="1:3" s="11" customFormat="1" x14ac:dyDescent="0.2">
      <c r="A56" s="47"/>
      <c r="B56" s="67">
        <f t="shared" si="39"/>
        <v>44136</v>
      </c>
      <c r="C56" s="57">
        <f t="shared" si="15"/>
        <v>2.663636363636364</v>
      </c>
    </row>
    <row r="57" spans="1:3" s="11" customFormat="1" x14ac:dyDescent="0.2">
      <c r="A57" s="47"/>
      <c r="B57" s="67">
        <f t="shared" si="39"/>
        <v>44166</v>
      </c>
      <c r="C57" s="57">
        <f t="shared" si="15"/>
        <v>2.7958181818181815</v>
      </c>
    </row>
    <row r="58" spans="1:3" s="11" customFormat="1" x14ac:dyDescent="0.2">
      <c r="A58" s="47"/>
      <c r="B58" s="67">
        <f t="shared" si="39"/>
        <v>44197</v>
      </c>
      <c r="C58" s="57">
        <f t="shared" si="15"/>
        <v>2.9088181818181815</v>
      </c>
    </row>
    <row r="59" spans="1:3" s="11" customFormat="1" x14ac:dyDescent="0.2">
      <c r="A59" s="47"/>
      <c r="B59" s="67">
        <f t="shared" si="39"/>
        <v>44228</v>
      </c>
      <c r="C59" s="57">
        <f t="shared" si="15"/>
        <v>2.9054090909090906</v>
      </c>
    </row>
    <row r="60" spans="1:3" s="11" customFormat="1" x14ac:dyDescent="0.2">
      <c r="A60" s="47"/>
      <c r="B60" s="67">
        <f t="shared" si="39"/>
        <v>44256</v>
      </c>
      <c r="C60" s="57">
        <f t="shared" si="15"/>
        <v>2.7990454545454537</v>
      </c>
    </row>
    <row r="61" spans="1:3" s="11" customFormat="1" x14ac:dyDescent="0.2">
      <c r="A61" s="47"/>
      <c r="B61" s="67">
        <f t="shared" si="39"/>
        <v>44287</v>
      </c>
      <c r="C61" s="57">
        <f t="shared" si="15"/>
        <v>2.5696363636363637</v>
      </c>
    </row>
    <row r="62" spans="1:3" s="11" customFormat="1" x14ac:dyDescent="0.2">
      <c r="A62" s="47"/>
      <c r="B62" s="67">
        <f t="shared" si="39"/>
        <v>44317</v>
      </c>
      <c r="C62" s="57">
        <f t="shared" si="15"/>
        <v>2.4887272727272727</v>
      </c>
    </row>
    <row r="63" spans="1:3" s="11" customFormat="1" x14ac:dyDescent="0.2">
      <c r="A63" s="47"/>
      <c r="B63" s="67">
        <f t="shared" si="39"/>
        <v>44348</v>
      </c>
      <c r="C63" s="57">
        <f t="shared" si="15"/>
        <v>2.5052727272727267</v>
      </c>
    </row>
    <row r="64" spans="1:3" s="11" customFormat="1" x14ac:dyDescent="0.2">
      <c r="A64" s="47"/>
      <c r="B64" s="67">
        <f t="shared" si="39"/>
        <v>44378</v>
      </c>
      <c r="C64" s="57">
        <f t="shared" si="15"/>
        <v>2.5389545454545464</v>
      </c>
    </row>
    <row r="65" spans="1:3" s="11" customFormat="1" x14ac:dyDescent="0.2">
      <c r="A65" s="47"/>
      <c r="B65" s="67">
        <f t="shared" si="39"/>
        <v>44409</v>
      </c>
      <c r="C65" s="57">
        <f t="shared" si="15"/>
        <v>2.5543181818181822</v>
      </c>
    </row>
    <row r="66" spans="1:3" s="11" customFormat="1" x14ac:dyDescent="0.2">
      <c r="A66" s="47"/>
      <c r="B66" s="67">
        <f t="shared" si="39"/>
        <v>44440</v>
      </c>
      <c r="C66" s="57">
        <f t="shared" ref="C66:C97" si="45">LOOKUP(B66,$C$6:$FB$6,$C$30:$FB$30)</f>
        <v>2.5517727272727271</v>
      </c>
    </row>
    <row r="67" spans="1:3" s="11" customFormat="1" x14ac:dyDescent="0.2">
      <c r="A67" s="47"/>
      <c r="B67" s="67">
        <f t="shared" si="39"/>
        <v>44470</v>
      </c>
      <c r="C67" s="57">
        <f t="shared" si="45"/>
        <v>2.5707272727272725</v>
      </c>
    </row>
    <row r="68" spans="1:3" s="11" customFormat="1" x14ac:dyDescent="0.2">
      <c r="A68" s="47"/>
      <c r="B68" s="67">
        <f t="shared" si="39"/>
        <v>44501</v>
      </c>
      <c r="C68" s="57">
        <f t="shared" si="45"/>
        <v>2.6189090909090904</v>
      </c>
    </row>
    <row r="69" spans="1:3" s="11" customFormat="1" x14ac:dyDescent="0.2">
      <c r="A69" s="47"/>
      <c r="B69" s="67">
        <f t="shared" si="39"/>
        <v>44531</v>
      </c>
      <c r="C69" s="57">
        <f t="shared" si="45"/>
        <v>2.7681363636363638</v>
      </c>
    </row>
    <row r="70" spans="1:3" s="11" customFormat="1" x14ac:dyDescent="0.2">
      <c r="A70" s="47"/>
      <c r="B70" s="67">
        <f t="shared" si="39"/>
        <v>44562</v>
      </c>
      <c r="C70" s="57">
        <f t="shared" si="45"/>
        <v>2.9014999999999995</v>
      </c>
    </row>
    <row r="71" spans="1:3" s="11" customFormat="1" x14ac:dyDescent="0.2">
      <c r="A71" s="47"/>
      <c r="B71" s="67">
        <f t="shared" si="39"/>
        <v>44593</v>
      </c>
      <c r="C71" s="57">
        <f t="shared" si="45"/>
        <v>2.8945909090909092</v>
      </c>
    </row>
    <row r="72" spans="1:3" s="11" customFormat="1" x14ac:dyDescent="0.2">
      <c r="A72" s="47"/>
      <c r="B72" s="67">
        <f t="shared" si="39"/>
        <v>44621</v>
      </c>
      <c r="C72" s="57">
        <f t="shared" si="45"/>
        <v>2.7905909090909087</v>
      </c>
    </row>
    <row r="73" spans="1:3" s="11" customFormat="1" x14ac:dyDescent="0.2">
      <c r="A73" s="47"/>
      <c r="B73" s="67">
        <f t="shared" si="39"/>
        <v>44652</v>
      </c>
      <c r="C73" s="57">
        <f t="shared" si="45"/>
        <v>2.5652727272727271</v>
      </c>
    </row>
    <row r="74" spans="1:3" s="11" customFormat="1" x14ac:dyDescent="0.2">
      <c r="A74" s="47"/>
      <c r="B74" s="67">
        <f t="shared" si="39"/>
        <v>44682</v>
      </c>
      <c r="C74" s="57">
        <f t="shared" si="45"/>
        <v>2.4856818181818179</v>
      </c>
    </row>
    <row r="75" spans="1:3" s="11" customFormat="1" x14ac:dyDescent="0.2">
      <c r="A75" s="47"/>
      <c r="B75" s="67">
        <f t="shared" si="39"/>
        <v>44713</v>
      </c>
      <c r="C75" s="57">
        <f t="shared" si="45"/>
        <v>2.503181818181818</v>
      </c>
    </row>
    <row r="76" spans="1:3" s="11" customFormat="1" x14ac:dyDescent="0.2">
      <c r="A76" s="47"/>
      <c r="B76" s="67">
        <f t="shared" si="39"/>
        <v>44743</v>
      </c>
      <c r="C76" s="57">
        <f t="shared" si="45"/>
        <v>2.5373181818181822</v>
      </c>
    </row>
    <row r="77" spans="1:3" s="11" customFormat="1" x14ac:dyDescent="0.2">
      <c r="A77" s="47"/>
      <c r="B77" s="67">
        <f t="shared" si="39"/>
        <v>44774</v>
      </c>
      <c r="C77" s="57">
        <f t="shared" si="45"/>
        <v>2.5537272727272726</v>
      </c>
    </row>
    <row r="78" spans="1:3" s="11" customFormat="1" x14ac:dyDescent="0.2">
      <c r="A78" s="47"/>
      <c r="B78" s="67">
        <f t="shared" si="39"/>
        <v>44805</v>
      </c>
      <c r="C78" s="57">
        <f t="shared" si="45"/>
        <v>2.5523181818181819</v>
      </c>
    </row>
    <row r="79" spans="1:3" s="11" customFormat="1" x14ac:dyDescent="0.2">
      <c r="A79" s="47"/>
      <c r="B79" s="67">
        <f t="shared" si="39"/>
        <v>44835</v>
      </c>
      <c r="C79" s="57">
        <f t="shared" si="45"/>
        <v>2.5698636363636367</v>
      </c>
    </row>
    <row r="80" spans="1:3" s="11" customFormat="1" x14ac:dyDescent="0.2">
      <c r="A80" s="47"/>
      <c r="B80" s="67">
        <f t="shared" si="39"/>
        <v>44866</v>
      </c>
      <c r="C80" s="57">
        <f t="shared" si="45"/>
        <v>2.6219545454545456</v>
      </c>
    </row>
    <row r="81" spans="1:3" s="11" customFormat="1" x14ac:dyDescent="0.2">
      <c r="A81" s="47"/>
      <c r="B81" s="67">
        <f t="shared" si="39"/>
        <v>44896</v>
      </c>
      <c r="C81" s="57">
        <f t="shared" si="45"/>
        <v>2.7762272727272728</v>
      </c>
    </row>
    <row r="82" spans="1:3" s="11" customFormat="1" x14ac:dyDescent="0.2">
      <c r="A82" s="47"/>
      <c r="B82" s="67">
        <f t="shared" si="39"/>
        <v>44927</v>
      </c>
      <c r="C82" s="57">
        <f t="shared" si="45"/>
        <v>2.911</v>
      </c>
    </row>
    <row r="83" spans="1:3" s="11" customFormat="1" x14ac:dyDescent="0.2">
      <c r="A83" s="47"/>
      <c r="B83" s="67">
        <f t="shared" si="39"/>
        <v>44958</v>
      </c>
      <c r="C83" s="57">
        <f t="shared" si="45"/>
        <v>2.9039545454545457</v>
      </c>
    </row>
    <row r="84" spans="1:3" s="11" customFormat="1" x14ac:dyDescent="0.2">
      <c r="A84" s="47"/>
      <c r="B84" s="67">
        <f t="shared" si="39"/>
        <v>44986</v>
      </c>
      <c r="C84" s="57">
        <f t="shared" si="45"/>
        <v>2.8122272727272728</v>
      </c>
    </row>
    <row r="85" spans="1:3" s="11" customFormat="1" x14ac:dyDescent="0.2">
      <c r="A85" s="47"/>
      <c r="B85" s="67">
        <f t="shared" si="39"/>
        <v>45017</v>
      </c>
      <c r="C85" s="57">
        <f t="shared" si="45"/>
        <v>2.6162727272727269</v>
      </c>
    </row>
    <row r="86" spans="1:3" s="11" customFormat="1" x14ac:dyDescent="0.2">
      <c r="A86" s="47"/>
      <c r="B86" s="67">
        <f t="shared" si="39"/>
        <v>45047</v>
      </c>
      <c r="C86" s="57">
        <f t="shared" si="45"/>
        <v>2.5605909090909096</v>
      </c>
    </row>
    <row r="87" spans="1:3" s="11" customFormat="1" x14ac:dyDescent="0.2">
      <c r="A87" s="47"/>
      <c r="B87" s="67">
        <f t="shared" si="39"/>
        <v>45078</v>
      </c>
      <c r="C87" s="57">
        <f t="shared" si="45"/>
        <v>2.588909090909091</v>
      </c>
    </row>
    <row r="88" spans="1:3" s="11" customFormat="1" x14ac:dyDescent="0.2">
      <c r="A88" s="47"/>
      <c r="B88" s="67">
        <f t="shared" si="39"/>
        <v>45108</v>
      </c>
      <c r="C88" s="57">
        <f t="shared" si="45"/>
        <v>2.6302272727272724</v>
      </c>
    </row>
    <row r="89" spans="1:3" s="11" customFormat="1" x14ac:dyDescent="0.2">
      <c r="A89" s="47"/>
      <c r="B89" s="67">
        <f t="shared" si="39"/>
        <v>45139</v>
      </c>
      <c r="C89" s="57">
        <f t="shared" si="45"/>
        <v>2.6529090909090907</v>
      </c>
    </row>
    <row r="90" spans="1:3" s="11" customFormat="1" x14ac:dyDescent="0.2">
      <c r="A90" s="47"/>
      <c r="B90" s="67">
        <f t="shared" si="39"/>
        <v>45170</v>
      </c>
      <c r="C90" s="57">
        <f t="shared" si="45"/>
        <v>2.6552272727272728</v>
      </c>
    </row>
    <row r="91" spans="1:3" s="11" customFormat="1" x14ac:dyDescent="0.2">
      <c r="A91" s="47"/>
      <c r="B91" s="67">
        <f t="shared" si="39"/>
        <v>45200</v>
      </c>
      <c r="C91" s="57">
        <f t="shared" si="45"/>
        <v>2.6771818181818183</v>
      </c>
    </row>
    <row r="92" spans="1:3" s="11" customFormat="1" x14ac:dyDescent="0.2">
      <c r="A92" s="47"/>
      <c r="B92" s="67">
        <f t="shared" si="39"/>
        <v>45231</v>
      </c>
      <c r="C92" s="57">
        <f t="shared" si="45"/>
        <v>2.7351818181818186</v>
      </c>
    </row>
    <row r="93" spans="1:3" s="11" customFormat="1" x14ac:dyDescent="0.2">
      <c r="A93" s="47"/>
      <c r="B93" s="67">
        <f t="shared" si="39"/>
        <v>45261</v>
      </c>
      <c r="C93" s="57">
        <f t="shared" si="45"/>
        <v>2.891</v>
      </c>
    </row>
    <row r="94" spans="1:3" s="11" customFormat="1" x14ac:dyDescent="0.2">
      <c r="A94" s="47"/>
      <c r="B94" s="67">
        <f t="shared" si="39"/>
        <v>45292</v>
      </c>
      <c r="C94" s="57">
        <f t="shared" si="45"/>
        <v>3.0299545454545456</v>
      </c>
    </row>
    <row r="95" spans="1:3" s="11" customFormat="1" x14ac:dyDescent="0.2">
      <c r="A95" s="47"/>
      <c r="B95" s="67">
        <f t="shared" si="39"/>
        <v>45323</v>
      </c>
      <c r="C95" s="57">
        <f t="shared" si="45"/>
        <v>3.0305909090909084</v>
      </c>
    </row>
    <row r="96" spans="1:3" s="11" customFormat="1" x14ac:dyDescent="0.2">
      <c r="A96" s="47"/>
      <c r="B96" s="67">
        <f t="shared" si="39"/>
        <v>45352</v>
      </c>
      <c r="C96" s="57">
        <f t="shared" si="45"/>
        <v>2.9483181818181818</v>
      </c>
    </row>
    <row r="97" spans="1:3" s="11" customFormat="1" x14ac:dyDescent="0.2">
      <c r="A97" s="47"/>
      <c r="B97" s="67">
        <f t="shared" si="39"/>
        <v>45383</v>
      </c>
      <c r="C97" s="57">
        <f t="shared" si="45"/>
        <v>2.7439999999999998</v>
      </c>
    </row>
    <row r="98" spans="1:3" s="11" customFormat="1" x14ac:dyDescent="0.2">
      <c r="A98" s="47"/>
      <c r="B98" s="67">
        <f t="shared" si="39"/>
        <v>45413</v>
      </c>
      <c r="C98" s="57">
        <f t="shared" ref="C98:C129" si="46">LOOKUP(B98,$C$6:$FB$6,$C$30:$FB$30)</f>
        <v>2.6778636363636359</v>
      </c>
    </row>
    <row r="99" spans="1:3" s="11" customFormat="1" x14ac:dyDescent="0.2">
      <c r="A99" s="47"/>
      <c r="B99" s="67">
        <f t="shared" si="39"/>
        <v>45444</v>
      </c>
      <c r="C99" s="57">
        <f t="shared" si="46"/>
        <v>2.6968636363636365</v>
      </c>
    </row>
    <row r="100" spans="1:3" s="11" customFormat="1" x14ac:dyDescent="0.2">
      <c r="A100" s="47"/>
      <c r="B100" s="67">
        <f t="shared" ref="B100:B163" si="47">DATE(YEAR(B99),MONTH(B99)+1,1)</f>
        <v>45474</v>
      </c>
      <c r="C100" s="57">
        <f t="shared" si="46"/>
        <v>2.7274090909090911</v>
      </c>
    </row>
    <row r="101" spans="1:3" s="11" customFormat="1" x14ac:dyDescent="0.2">
      <c r="A101" s="47"/>
      <c r="B101" s="67">
        <f t="shared" si="47"/>
        <v>45505</v>
      </c>
      <c r="C101" s="57">
        <f t="shared" si="46"/>
        <v>2.7443181818181817</v>
      </c>
    </row>
    <row r="102" spans="1:3" s="11" customFormat="1" x14ac:dyDescent="0.2">
      <c r="A102" s="47"/>
      <c r="B102" s="67">
        <f t="shared" si="47"/>
        <v>45536</v>
      </c>
      <c r="C102" s="57">
        <f t="shared" si="46"/>
        <v>2.7465454545454544</v>
      </c>
    </row>
    <row r="103" spans="1:3" s="11" customFormat="1" x14ac:dyDescent="0.2">
      <c r="A103" s="47"/>
      <c r="B103" s="67">
        <f t="shared" si="47"/>
        <v>45566</v>
      </c>
      <c r="C103" s="57">
        <f t="shared" si="46"/>
        <v>2.7653181818181816</v>
      </c>
    </row>
    <row r="104" spans="1:3" s="11" customFormat="1" x14ac:dyDescent="0.2">
      <c r="A104" s="47"/>
      <c r="B104" s="67">
        <f t="shared" si="47"/>
        <v>45597</v>
      </c>
      <c r="C104" s="57">
        <f t="shared" si="46"/>
        <v>2.8214090909090914</v>
      </c>
    </row>
    <row r="105" spans="1:3" s="11" customFormat="1" x14ac:dyDescent="0.2">
      <c r="A105" s="47"/>
      <c r="B105" s="67">
        <f t="shared" si="47"/>
        <v>45627</v>
      </c>
      <c r="C105" s="57">
        <f t="shared" si="46"/>
        <v>2.9654545454545458</v>
      </c>
    </row>
    <row r="106" spans="1:3" s="11" customFormat="1" x14ac:dyDescent="0.2">
      <c r="A106" s="47"/>
      <c r="B106" s="67">
        <f t="shared" si="47"/>
        <v>45658</v>
      </c>
      <c r="C106" s="57">
        <f t="shared" si="46"/>
        <v>3.0991818181818185</v>
      </c>
    </row>
    <row r="107" spans="1:3" s="11" customFormat="1" x14ac:dyDescent="0.2">
      <c r="A107" s="47"/>
      <c r="B107" s="67">
        <f t="shared" si="47"/>
        <v>45689</v>
      </c>
      <c r="C107" s="57">
        <f t="shared" si="46"/>
        <v>3.0995454545454546</v>
      </c>
    </row>
    <row r="108" spans="1:3" s="11" customFormat="1" x14ac:dyDescent="0.2">
      <c r="A108" s="47"/>
      <c r="B108" s="67">
        <f t="shared" si="47"/>
        <v>45717</v>
      </c>
      <c r="C108" s="57">
        <f t="shared" si="46"/>
        <v>3.0414090909090903</v>
      </c>
    </row>
    <row r="109" spans="1:3" s="11" customFormat="1" x14ac:dyDescent="0.2">
      <c r="A109" s="47"/>
      <c r="B109" s="67">
        <f t="shared" si="47"/>
        <v>45748</v>
      </c>
      <c r="C109" s="57">
        <f t="shared" si="46"/>
        <v>2.8566363636363636</v>
      </c>
    </row>
    <row r="110" spans="1:3" s="11" customFormat="1" x14ac:dyDescent="0.2">
      <c r="A110" s="47"/>
      <c r="B110" s="67">
        <f t="shared" si="47"/>
        <v>45778</v>
      </c>
      <c r="C110" s="57">
        <f t="shared" si="46"/>
        <v>2.7939090909090911</v>
      </c>
    </row>
    <row r="111" spans="1:3" s="11" customFormat="1" x14ac:dyDescent="0.2">
      <c r="A111" s="47"/>
      <c r="B111" s="67">
        <f t="shared" si="47"/>
        <v>45809</v>
      </c>
      <c r="C111" s="57">
        <f t="shared" si="46"/>
        <v>2.8134999999999994</v>
      </c>
    </row>
    <row r="112" spans="1:3" s="11" customFormat="1" x14ac:dyDescent="0.2">
      <c r="A112" s="47"/>
      <c r="B112" s="67">
        <f t="shared" si="47"/>
        <v>45839</v>
      </c>
      <c r="C112" s="57">
        <f t="shared" si="46"/>
        <v>2.8448181818181819</v>
      </c>
    </row>
    <row r="113" spans="1:3" s="11" customFormat="1" x14ac:dyDescent="0.2">
      <c r="A113" s="47"/>
      <c r="B113" s="67">
        <f t="shared" si="47"/>
        <v>45870</v>
      </c>
      <c r="C113" s="57">
        <f t="shared" si="46"/>
        <v>2.8660000000000001</v>
      </c>
    </row>
    <row r="114" spans="1:3" s="11" customFormat="1" x14ac:dyDescent="0.2">
      <c r="A114" s="47"/>
      <c r="B114" s="67">
        <f t="shared" si="47"/>
        <v>45901</v>
      </c>
      <c r="C114" s="57">
        <f t="shared" si="46"/>
        <v>2.8716363636363629</v>
      </c>
    </row>
    <row r="115" spans="1:3" s="11" customFormat="1" x14ac:dyDescent="0.2">
      <c r="A115" s="47"/>
      <c r="B115" s="67">
        <f t="shared" si="47"/>
        <v>45931</v>
      </c>
      <c r="C115" s="57">
        <f t="shared" si="46"/>
        <v>2.8914090909090913</v>
      </c>
    </row>
    <row r="116" spans="1:3" s="11" customFormat="1" x14ac:dyDescent="0.2">
      <c r="A116" s="47"/>
      <c r="B116" s="67">
        <f t="shared" si="47"/>
        <v>45962</v>
      </c>
      <c r="C116" s="57">
        <f t="shared" si="46"/>
        <v>2.9473181818181824</v>
      </c>
    </row>
    <row r="117" spans="1:3" s="11" customFormat="1" x14ac:dyDescent="0.2">
      <c r="A117" s="47"/>
      <c r="B117" s="67">
        <f t="shared" si="47"/>
        <v>45992</v>
      </c>
      <c r="C117" s="57">
        <f t="shared" si="46"/>
        <v>3.0895909090909086</v>
      </c>
    </row>
    <row r="118" spans="1:3" s="11" customFormat="1" x14ac:dyDescent="0.2">
      <c r="A118" s="47"/>
      <c r="B118" s="67">
        <f t="shared" si="47"/>
        <v>46023</v>
      </c>
      <c r="C118" s="57">
        <f t="shared" si="46"/>
        <v>3.219818181818181</v>
      </c>
    </row>
    <row r="119" spans="1:3" s="11" customFormat="1" x14ac:dyDescent="0.2">
      <c r="A119" s="47"/>
      <c r="B119" s="67">
        <f t="shared" si="47"/>
        <v>46054</v>
      </c>
      <c r="C119" s="57">
        <f t="shared" si="46"/>
        <v>3.2230000000000008</v>
      </c>
    </row>
    <row r="120" spans="1:3" s="11" customFormat="1" x14ac:dyDescent="0.2">
      <c r="A120" s="47"/>
      <c r="B120" s="67">
        <f t="shared" si="47"/>
        <v>46082</v>
      </c>
      <c r="C120" s="57">
        <f t="shared" si="46"/>
        <v>3.1659545454545448</v>
      </c>
    </row>
    <row r="121" spans="1:3" s="11" customFormat="1" x14ac:dyDescent="0.2">
      <c r="A121" s="47"/>
      <c r="B121" s="67">
        <f t="shared" si="47"/>
        <v>46113</v>
      </c>
      <c r="C121" s="57">
        <f t="shared" si="46"/>
        <v>2.9775909090909094</v>
      </c>
    </row>
    <row r="122" spans="1:3" s="11" customFormat="1" x14ac:dyDescent="0.2">
      <c r="A122" s="47"/>
      <c r="B122" s="67">
        <f t="shared" si="47"/>
        <v>46143</v>
      </c>
      <c r="C122" s="57">
        <f t="shared" si="46"/>
        <v>2.9133636363636359</v>
      </c>
    </row>
    <row r="123" spans="1:3" s="11" customFormat="1" x14ac:dyDescent="0.2">
      <c r="A123" s="47"/>
      <c r="B123" s="67">
        <f t="shared" si="47"/>
        <v>46174</v>
      </c>
      <c r="C123" s="57">
        <f t="shared" si="46"/>
        <v>2.9315454545454553</v>
      </c>
    </row>
    <row r="124" spans="1:3" s="11" customFormat="1" x14ac:dyDescent="0.2">
      <c r="A124" s="47"/>
      <c r="B124" s="67">
        <f t="shared" si="47"/>
        <v>46204</v>
      </c>
      <c r="C124" s="57">
        <f t="shared" si="46"/>
        <v>2.962045454545454</v>
      </c>
    </row>
    <row r="125" spans="1:3" s="11" customFormat="1" x14ac:dyDescent="0.2">
      <c r="A125" s="47"/>
      <c r="B125" s="67">
        <f t="shared" si="47"/>
        <v>46235</v>
      </c>
      <c r="C125" s="57">
        <f t="shared" si="46"/>
        <v>2.9835454545454541</v>
      </c>
    </row>
    <row r="126" spans="1:3" s="11" customFormat="1" x14ac:dyDescent="0.2">
      <c r="A126" s="47"/>
      <c r="B126" s="67">
        <f t="shared" si="47"/>
        <v>46266</v>
      </c>
      <c r="C126" s="57">
        <f t="shared" si="46"/>
        <v>2.9909545454545454</v>
      </c>
    </row>
    <row r="127" spans="1:3" s="11" customFormat="1" x14ac:dyDescent="0.2">
      <c r="A127" s="47"/>
      <c r="B127" s="67">
        <f t="shared" si="47"/>
        <v>46296</v>
      </c>
      <c r="C127" s="57">
        <f t="shared" si="46"/>
        <v>3.0135000000000001</v>
      </c>
    </row>
    <row r="128" spans="1:3" s="11" customFormat="1" x14ac:dyDescent="0.2">
      <c r="A128" s="47"/>
      <c r="B128" s="67">
        <f t="shared" si="47"/>
        <v>46327</v>
      </c>
      <c r="C128" s="57">
        <f t="shared" si="46"/>
        <v>3.0700909090909092</v>
      </c>
    </row>
    <row r="129" spans="1:3" s="11" customFormat="1" x14ac:dyDescent="0.2">
      <c r="A129" s="47"/>
      <c r="B129" s="67">
        <f t="shared" si="47"/>
        <v>46357</v>
      </c>
      <c r="C129" s="57">
        <f t="shared" si="46"/>
        <v>3.2046363636363639</v>
      </c>
    </row>
    <row r="130" spans="1:3" s="11" customFormat="1" x14ac:dyDescent="0.2">
      <c r="A130" s="47"/>
      <c r="B130" s="67">
        <f t="shared" si="47"/>
        <v>46388</v>
      </c>
      <c r="C130" s="57">
        <f t="shared" ref="C130:C161" si="48">LOOKUP(B130,$C$6:$FB$6,$C$30:$FB$30)</f>
        <v>3.3325909090909089</v>
      </c>
    </row>
    <row r="131" spans="1:3" s="11" customFormat="1" x14ac:dyDescent="0.2">
      <c r="A131" s="47"/>
      <c r="B131" s="67">
        <f t="shared" si="47"/>
        <v>46419</v>
      </c>
      <c r="C131" s="57">
        <f t="shared" si="48"/>
        <v>3.3344545454545456</v>
      </c>
    </row>
    <row r="132" spans="1:3" s="11" customFormat="1" x14ac:dyDescent="0.2">
      <c r="A132" s="47"/>
      <c r="B132" s="67">
        <f t="shared" si="47"/>
        <v>46447</v>
      </c>
      <c r="C132" s="57">
        <f t="shared" si="48"/>
        <v>3.2769545454545463</v>
      </c>
    </row>
    <row r="133" spans="1:3" s="11" customFormat="1" x14ac:dyDescent="0.2">
      <c r="A133" s="47"/>
      <c r="B133" s="67">
        <f t="shared" si="47"/>
        <v>46478</v>
      </c>
      <c r="C133" s="57">
        <f t="shared" si="48"/>
        <v>3.0801363636363637</v>
      </c>
    </row>
    <row r="134" spans="1:3" s="11" customFormat="1" x14ac:dyDescent="0.2">
      <c r="A134" s="47"/>
      <c r="B134" s="67">
        <f t="shared" si="47"/>
        <v>46508</v>
      </c>
      <c r="C134" s="57">
        <f t="shared" si="48"/>
        <v>3.0105909090909084</v>
      </c>
    </row>
    <row r="135" spans="1:3" s="11" customFormat="1" x14ac:dyDescent="0.2">
      <c r="A135" s="47"/>
      <c r="B135" s="67">
        <f t="shared" si="47"/>
        <v>46539</v>
      </c>
      <c r="C135" s="57">
        <f t="shared" si="48"/>
        <v>3.0275909090909092</v>
      </c>
    </row>
    <row r="136" spans="1:3" s="11" customFormat="1" x14ac:dyDescent="0.2">
      <c r="A136" s="47"/>
      <c r="B136" s="67">
        <f t="shared" si="47"/>
        <v>46569</v>
      </c>
      <c r="C136" s="57">
        <f t="shared" si="48"/>
        <v>3.0570454545454542</v>
      </c>
    </row>
    <row r="137" spans="1:3" s="11" customFormat="1" x14ac:dyDescent="0.2">
      <c r="A137" s="47"/>
      <c r="B137" s="67">
        <f t="shared" si="47"/>
        <v>46600</v>
      </c>
      <c r="C137" s="57">
        <f t="shared" si="48"/>
        <v>3.0775454545454553</v>
      </c>
    </row>
    <row r="138" spans="1:3" s="11" customFormat="1" x14ac:dyDescent="0.2">
      <c r="A138" s="47"/>
      <c r="B138" s="67">
        <f t="shared" si="47"/>
        <v>46631</v>
      </c>
      <c r="C138" s="57">
        <f t="shared" si="48"/>
        <v>3.0855000000000001</v>
      </c>
    </row>
    <row r="139" spans="1:3" s="11" customFormat="1" x14ac:dyDescent="0.2">
      <c r="A139" s="47"/>
      <c r="B139" s="67">
        <f t="shared" si="47"/>
        <v>46661</v>
      </c>
      <c r="C139" s="57">
        <f t="shared" si="48"/>
        <v>3.1082727272727264</v>
      </c>
    </row>
    <row r="140" spans="1:3" s="11" customFormat="1" x14ac:dyDescent="0.2">
      <c r="A140" s="47"/>
      <c r="B140" s="67">
        <f t="shared" si="47"/>
        <v>46692</v>
      </c>
      <c r="C140" s="57">
        <f t="shared" si="48"/>
        <v>3.1656363636363638</v>
      </c>
    </row>
    <row r="141" spans="1:3" s="11" customFormat="1" x14ac:dyDescent="0.2">
      <c r="A141" s="47"/>
      <c r="B141" s="67">
        <f t="shared" si="47"/>
        <v>46722</v>
      </c>
      <c r="C141" s="57">
        <f t="shared" si="48"/>
        <v>3.3004090909090915</v>
      </c>
    </row>
    <row r="142" spans="1:3" s="11" customFormat="1" x14ac:dyDescent="0.2">
      <c r="A142" s="47"/>
      <c r="B142" s="67">
        <f t="shared" si="47"/>
        <v>46753</v>
      </c>
      <c r="C142" s="57">
        <f t="shared" si="48"/>
        <v>3.4299090909090917</v>
      </c>
    </row>
    <row r="143" spans="1:3" s="11" customFormat="1" x14ac:dyDescent="0.2">
      <c r="A143" s="47"/>
      <c r="B143" s="67">
        <f t="shared" si="47"/>
        <v>46784</v>
      </c>
      <c r="C143" s="57">
        <f t="shared" si="48"/>
        <v>3.4305909090909092</v>
      </c>
    </row>
    <row r="144" spans="1:3" s="11" customFormat="1" x14ac:dyDescent="0.2">
      <c r="A144" s="47"/>
      <c r="B144" s="67">
        <f t="shared" si="47"/>
        <v>46813</v>
      </c>
      <c r="C144" s="57">
        <f t="shared" si="48"/>
        <v>3.3724090909090907</v>
      </c>
    </row>
    <row r="145" spans="1:3" s="11" customFormat="1" x14ac:dyDescent="0.2">
      <c r="A145" s="47"/>
      <c r="B145" s="67">
        <f t="shared" si="47"/>
        <v>46844</v>
      </c>
      <c r="C145" s="57">
        <f t="shared" si="48"/>
        <v>3.1683181818181811</v>
      </c>
    </row>
    <row r="146" spans="1:3" s="11" customFormat="1" x14ac:dyDescent="0.2">
      <c r="A146" s="47"/>
      <c r="B146" s="67">
        <f t="shared" si="47"/>
        <v>46874</v>
      </c>
      <c r="C146" s="57">
        <f t="shared" si="48"/>
        <v>3.0971818181818183</v>
      </c>
    </row>
    <row r="147" spans="1:3" s="11" customFormat="1" x14ac:dyDescent="0.2">
      <c r="A147" s="47"/>
      <c r="B147" s="67">
        <f t="shared" si="47"/>
        <v>46905</v>
      </c>
      <c r="C147" s="57">
        <f t="shared" si="48"/>
        <v>3.1158181818181818</v>
      </c>
    </row>
    <row r="148" spans="1:3" s="11" customFormat="1" x14ac:dyDescent="0.2">
      <c r="A148" s="47"/>
      <c r="B148" s="67">
        <f t="shared" si="47"/>
        <v>46935</v>
      </c>
      <c r="C148" s="57">
        <f t="shared" si="48"/>
        <v>3.1535454545454544</v>
      </c>
    </row>
    <row r="149" spans="1:3" s="11" customFormat="1" x14ac:dyDescent="0.2">
      <c r="A149" s="47"/>
      <c r="B149" s="67">
        <f t="shared" si="47"/>
        <v>46966</v>
      </c>
      <c r="C149" s="57">
        <f t="shared" si="48"/>
        <v>3.1935454545454536</v>
      </c>
    </row>
    <row r="150" spans="1:3" s="11" customFormat="1" x14ac:dyDescent="0.2">
      <c r="A150" s="47"/>
      <c r="B150" s="67">
        <f t="shared" si="47"/>
        <v>46997</v>
      </c>
      <c r="C150" s="57">
        <f t="shared" si="48"/>
        <v>3.2126818181818182</v>
      </c>
    </row>
    <row r="151" spans="1:3" s="11" customFormat="1" x14ac:dyDescent="0.2">
      <c r="A151" s="47"/>
      <c r="B151" s="67">
        <f t="shared" si="47"/>
        <v>47027</v>
      </c>
      <c r="C151" s="57">
        <f t="shared" si="48"/>
        <v>3.2488636363636374</v>
      </c>
    </row>
    <row r="152" spans="1:3" s="11" customFormat="1" x14ac:dyDescent="0.2">
      <c r="A152" s="47"/>
      <c r="B152" s="67">
        <f t="shared" si="47"/>
        <v>47058</v>
      </c>
      <c r="C152" s="57">
        <f t="shared" si="48"/>
        <v>3.309636363636363</v>
      </c>
    </row>
    <row r="153" spans="1:3" s="11" customFormat="1" x14ac:dyDescent="0.2">
      <c r="A153" s="47"/>
      <c r="B153" s="67">
        <f t="shared" si="47"/>
        <v>47088</v>
      </c>
      <c r="C153" s="57">
        <f t="shared" si="48"/>
        <v>3.4413181818181826</v>
      </c>
    </row>
    <row r="154" spans="1:3" s="11" customFormat="1" x14ac:dyDescent="0.2">
      <c r="A154" s="47"/>
      <c r="B154" s="67">
        <f t="shared" si="47"/>
        <v>47119</v>
      </c>
      <c r="C154" s="57">
        <f t="shared" si="48"/>
        <v>3.5691363636363631</v>
      </c>
    </row>
    <row r="155" spans="1:3" s="11" customFormat="1" x14ac:dyDescent="0.2">
      <c r="A155" s="47"/>
      <c r="B155" s="67">
        <f t="shared" si="47"/>
        <v>47150</v>
      </c>
      <c r="C155" s="57">
        <f t="shared" si="48"/>
        <v>3.5695909090909099</v>
      </c>
    </row>
    <row r="156" spans="1:3" s="11" customFormat="1" x14ac:dyDescent="0.2">
      <c r="A156" s="47"/>
      <c r="B156" s="67">
        <f t="shared" si="47"/>
        <v>47178</v>
      </c>
      <c r="C156" s="57">
        <f t="shared" si="48"/>
        <v>3.5114090909090909</v>
      </c>
    </row>
    <row r="157" spans="1:3" s="11" customFormat="1" x14ac:dyDescent="0.2">
      <c r="A157" s="47"/>
      <c r="B157" s="67">
        <f t="shared" si="47"/>
        <v>47209</v>
      </c>
      <c r="C157" s="57">
        <f t="shared" si="48"/>
        <v>3.2686818181818182</v>
      </c>
    </row>
    <row r="158" spans="1:3" s="11" customFormat="1" x14ac:dyDescent="0.2">
      <c r="A158" s="47"/>
      <c r="B158" s="67">
        <f t="shared" si="47"/>
        <v>47239</v>
      </c>
      <c r="C158" s="57">
        <f t="shared" si="48"/>
        <v>3.1846363636363644</v>
      </c>
    </row>
    <row r="159" spans="1:3" s="11" customFormat="1" x14ac:dyDescent="0.2">
      <c r="A159" s="47"/>
      <c r="B159" s="67">
        <f t="shared" si="47"/>
        <v>47270</v>
      </c>
      <c r="C159" s="57" t="e">
        <f t="shared" si="48"/>
        <v>#DIV/0!</v>
      </c>
    </row>
    <row r="160" spans="1:3" s="11" customFormat="1" x14ac:dyDescent="0.2">
      <c r="A160" s="47"/>
      <c r="B160" s="67">
        <f t="shared" si="47"/>
        <v>47300</v>
      </c>
      <c r="C160" s="57" t="e">
        <f t="shared" si="48"/>
        <v>#DIV/0!</v>
      </c>
    </row>
    <row r="161" spans="1:3" s="11" customFormat="1" x14ac:dyDescent="0.2">
      <c r="A161" s="47"/>
      <c r="B161" s="67">
        <f t="shared" si="47"/>
        <v>47331</v>
      </c>
      <c r="C161" s="57" t="e">
        <f t="shared" si="48"/>
        <v>#DIV/0!</v>
      </c>
    </row>
    <row r="162" spans="1:3" s="11" customFormat="1" x14ac:dyDescent="0.2">
      <c r="A162" s="47"/>
      <c r="B162" s="67">
        <f t="shared" si="47"/>
        <v>47362</v>
      </c>
      <c r="C162" s="57" t="e">
        <f t="shared" ref="C162:C189" si="49">LOOKUP(B162,$C$6:$FB$6,$C$30:$FB$30)</f>
        <v>#DIV/0!</v>
      </c>
    </row>
    <row r="163" spans="1:3" s="11" customFormat="1" x14ac:dyDescent="0.2">
      <c r="A163" s="47"/>
      <c r="B163" s="67">
        <f t="shared" si="47"/>
        <v>47392</v>
      </c>
      <c r="C163" s="57" t="e">
        <f t="shared" si="49"/>
        <v>#DIV/0!</v>
      </c>
    </row>
    <row r="164" spans="1:3" s="11" customFormat="1" x14ac:dyDescent="0.2">
      <c r="A164" s="47"/>
      <c r="B164" s="67">
        <f t="shared" ref="B164:B189" si="50">DATE(YEAR(B163),MONTH(B163)+1,1)</f>
        <v>47423</v>
      </c>
      <c r="C164" s="57" t="e">
        <f t="shared" si="49"/>
        <v>#DIV/0!</v>
      </c>
    </row>
    <row r="165" spans="1:3" s="11" customFormat="1" x14ac:dyDescent="0.2">
      <c r="A165" s="47"/>
      <c r="B165" s="67">
        <f t="shared" si="50"/>
        <v>47453</v>
      </c>
      <c r="C165" s="57" t="e">
        <f t="shared" si="49"/>
        <v>#DIV/0!</v>
      </c>
    </row>
    <row r="166" spans="1:3" s="11" customFormat="1" x14ac:dyDescent="0.2">
      <c r="A166" s="47"/>
      <c r="B166" s="67">
        <f t="shared" si="50"/>
        <v>47484</v>
      </c>
      <c r="C166" s="57" t="e">
        <f t="shared" si="49"/>
        <v>#DIV/0!</v>
      </c>
    </row>
    <row r="167" spans="1:3" s="11" customFormat="1" x14ac:dyDescent="0.2">
      <c r="A167" s="47"/>
      <c r="B167" s="67">
        <f t="shared" si="50"/>
        <v>47515</v>
      </c>
      <c r="C167" s="57" t="e">
        <f t="shared" si="49"/>
        <v>#DIV/0!</v>
      </c>
    </row>
    <row r="168" spans="1:3" s="11" customFormat="1" x14ac:dyDescent="0.2">
      <c r="A168" s="47"/>
      <c r="B168" s="67">
        <f t="shared" si="50"/>
        <v>47543</v>
      </c>
      <c r="C168" s="57" t="e">
        <f t="shared" si="49"/>
        <v>#DIV/0!</v>
      </c>
    </row>
    <row r="169" spans="1:3" s="11" customFormat="1" x14ac:dyDescent="0.2">
      <c r="A169" s="47"/>
      <c r="B169" s="67">
        <f t="shared" si="50"/>
        <v>47574</v>
      </c>
      <c r="C169" s="57" t="e">
        <f t="shared" si="49"/>
        <v>#DIV/0!</v>
      </c>
    </row>
    <row r="170" spans="1:3" s="11" customFormat="1" x14ac:dyDescent="0.2">
      <c r="A170" s="47"/>
      <c r="B170" s="67">
        <f t="shared" si="50"/>
        <v>47604</v>
      </c>
      <c r="C170" s="57" t="e">
        <f t="shared" si="49"/>
        <v>#DIV/0!</v>
      </c>
    </row>
    <row r="171" spans="1:3" s="11" customFormat="1" x14ac:dyDescent="0.2">
      <c r="A171" s="47"/>
      <c r="B171" s="67">
        <f t="shared" si="50"/>
        <v>47635</v>
      </c>
      <c r="C171" s="57" t="e">
        <f t="shared" si="49"/>
        <v>#DIV/0!</v>
      </c>
    </row>
    <row r="172" spans="1:3" s="11" customFormat="1" x14ac:dyDescent="0.2">
      <c r="A172" s="47"/>
      <c r="B172" s="67">
        <f t="shared" si="50"/>
        <v>47665</v>
      </c>
      <c r="C172" s="57" t="e">
        <f t="shared" si="49"/>
        <v>#DIV/0!</v>
      </c>
    </row>
    <row r="173" spans="1:3" s="11" customFormat="1" x14ac:dyDescent="0.2">
      <c r="A173" s="47"/>
      <c r="B173" s="67">
        <f t="shared" si="50"/>
        <v>47696</v>
      </c>
      <c r="C173" s="57" t="e">
        <f t="shared" si="49"/>
        <v>#DIV/0!</v>
      </c>
    </row>
    <row r="174" spans="1:3" s="11" customFormat="1" x14ac:dyDescent="0.2">
      <c r="A174" s="47"/>
      <c r="B174" s="67">
        <f t="shared" si="50"/>
        <v>47727</v>
      </c>
      <c r="C174" s="57" t="e">
        <f t="shared" si="49"/>
        <v>#DIV/0!</v>
      </c>
    </row>
    <row r="175" spans="1:3" s="11" customFormat="1" x14ac:dyDescent="0.2">
      <c r="A175" s="47"/>
      <c r="B175" s="67">
        <f t="shared" si="50"/>
        <v>47757</v>
      </c>
      <c r="C175" s="57" t="e">
        <f t="shared" si="49"/>
        <v>#DIV/0!</v>
      </c>
    </row>
    <row r="176" spans="1:3" s="11" customFormat="1" x14ac:dyDescent="0.2">
      <c r="A176" s="47"/>
      <c r="B176" s="67">
        <f t="shared" si="50"/>
        <v>47788</v>
      </c>
      <c r="C176" s="57" t="e">
        <f t="shared" si="49"/>
        <v>#DIV/0!</v>
      </c>
    </row>
    <row r="177" spans="1:3" s="11" customFormat="1" x14ac:dyDescent="0.2">
      <c r="A177" s="47"/>
      <c r="B177" s="67">
        <f t="shared" si="50"/>
        <v>47818</v>
      </c>
      <c r="C177" s="57" t="e">
        <f t="shared" si="49"/>
        <v>#DIV/0!</v>
      </c>
    </row>
    <row r="178" spans="1:3" s="11" customFormat="1" x14ac:dyDescent="0.2">
      <c r="A178" s="47"/>
      <c r="B178" s="67">
        <f t="shared" si="50"/>
        <v>47849</v>
      </c>
      <c r="C178" s="57" t="e">
        <f t="shared" si="49"/>
        <v>#DIV/0!</v>
      </c>
    </row>
    <row r="179" spans="1:3" s="11" customFormat="1" x14ac:dyDescent="0.2">
      <c r="A179" s="47"/>
      <c r="B179" s="67">
        <f t="shared" si="50"/>
        <v>47880</v>
      </c>
      <c r="C179" s="57" t="e">
        <f t="shared" si="49"/>
        <v>#DIV/0!</v>
      </c>
    </row>
    <row r="180" spans="1:3" s="11" customFormat="1" x14ac:dyDescent="0.2">
      <c r="A180" s="47"/>
      <c r="B180" s="67">
        <f t="shared" si="50"/>
        <v>47908</v>
      </c>
      <c r="C180" s="57" t="e">
        <f t="shared" si="49"/>
        <v>#DIV/0!</v>
      </c>
    </row>
    <row r="181" spans="1:3" s="11" customFormat="1" x14ac:dyDescent="0.2">
      <c r="A181" s="47"/>
      <c r="B181" s="67">
        <f t="shared" si="50"/>
        <v>47939</v>
      </c>
      <c r="C181" s="57" t="e">
        <f t="shared" si="49"/>
        <v>#DIV/0!</v>
      </c>
    </row>
    <row r="182" spans="1:3" s="11" customFormat="1" x14ac:dyDescent="0.2">
      <c r="A182" s="47"/>
      <c r="B182" s="67">
        <f t="shared" si="50"/>
        <v>47969</v>
      </c>
      <c r="C182" s="57" t="e">
        <f t="shared" si="49"/>
        <v>#DIV/0!</v>
      </c>
    </row>
    <row r="183" spans="1:3" s="11" customFormat="1" x14ac:dyDescent="0.2">
      <c r="A183" s="47"/>
      <c r="B183" s="67">
        <f t="shared" si="50"/>
        <v>48000</v>
      </c>
      <c r="C183" s="57" t="e">
        <f t="shared" si="49"/>
        <v>#DIV/0!</v>
      </c>
    </row>
    <row r="184" spans="1:3" s="11" customFormat="1" x14ac:dyDescent="0.2">
      <c r="A184" s="47"/>
      <c r="B184" s="67">
        <f t="shared" si="50"/>
        <v>48030</v>
      </c>
      <c r="C184" s="57" t="e">
        <f t="shared" si="49"/>
        <v>#DIV/0!</v>
      </c>
    </row>
    <row r="185" spans="1:3" s="11" customFormat="1" x14ac:dyDescent="0.2">
      <c r="A185" s="47"/>
      <c r="B185" s="67">
        <f t="shared" si="50"/>
        <v>48061</v>
      </c>
      <c r="C185" s="57" t="e">
        <f t="shared" si="49"/>
        <v>#DIV/0!</v>
      </c>
    </row>
    <row r="186" spans="1:3" s="11" customFormat="1" x14ac:dyDescent="0.2">
      <c r="A186" s="47"/>
      <c r="B186" s="67">
        <f t="shared" si="50"/>
        <v>48092</v>
      </c>
      <c r="C186" s="57" t="e">
        <f t="shared" si="49"/>
        <v>#DIV/0!</v>
      </c>
    </row>
    <row r="187" spans="1:3" s="11" customFormat="1" x14ac:dyDescent="0.2">
      <c r="A187" s="47"/>
      <c r="B187" s="67">
        <f t="shared" si="50"/>
        <v>48122</v>
      </c>
      <c r="C187" s="57" t="e">
        <f t="shared" si="49"/>
        <v>#DIV/0!</v>
      </c>
    </row>
    <row r="188" spans="1:3" s="11" customFormat="1" x14ac:dyDescent="0.2">
      <c r="A188" s="47"/>
      <c r="B188" s="67">
        <f t="shared" si="50"/>
        <v>48153</v>
      </c>
      <c r="C188" s="57" t="e">
        <f t="shared" si="49"/>
        <v>#DIV/0!</v>
      </c>
    </row>
    <row r="189" spans="1:3" s="11" customFormat="1" x14ac:dyDescent="0.2">
      <c r="A189" s="47"/>
      <c r="B189" s="67">
        <f t="shared" si="50"/>
        <v>48183</v>
      </c>
      <c r="C189" s="57" t="e">
        <f t="shared" si="49"/>
        <v>#DIV/0!</v>
      </c>
    </row>
    <row r="190" spans="1:3" s="11" customFormat="1" x14ac:dyDescent="0.2"/>
    <row r="191" spans="1:3" s="11" customFormat="1" x14ac:dyDescent="0.2"/>
    <row r="192" spans="1:3" s="11" customFormat="1" x14ac:dyDescent="0.2"/>
    <row r="193" spans="1:1" s="11" customFormat="1" x14ac:dyDescent="0.2">
      <c r="A193" s="47"/>
    </row>
    <row r="194" spans="1:1" s="11" customFormat="1" x14ac:dyDescent="0.2">
      <c r="A194" s="47"/>
    </row>
    <row r="195" spans="1:1" s="11" customFormat="1" x14ac:dyDescent="0.2">
      <c r="A195" s="47"/>
    </row>
    <row r="196" spans="1:1" s="11" customFormat="1" x14ac:dyDescent="0.2">
      <c r="A196" s="47"/>
    </row>
    <row r="197" spans="1:1" s="11" customFormat="1" x14ac:dyDescent="0.2">
      <c r="A197" s="47"/>
    </row>
    <row r="198" spans="1:1" s="11" customFormat="1" x14ac:dyDescent="0.2">
      <c r="A198" s="47"/>
    </row>
    <row r="199" spans="1:1" s="11" customFormat="1" x14ac:dyDescent="0.2">
      <c r="A199" s="47"/>
    </row>
    <row r="200" spans="1:1" s="11" customFormat="1" x14ac:dyDescent="0.2">
      <c r="A200" s="47"/>
    </row>
    <row r="201" spans="1:1" s="11" customFormat="1" x14ac:dyDescent="0.2">
      <c r="A201" s="47"/>
    </row>
    <row r="202" spans="1:1" s="11" customFormat="1" x14ac:dyDescent="0.2">
      <c r="A202" s="47"/>
    </row>
    <row r="203" spans="1:1" s="11" customFormat="1" x14ac:dyDescent="0.2">
      <c r="A203" s="47"/>
    </row>
    <row r="204" spans="1:1" s="11" customFormat="1" x14ac:dyDescent="0.2">
      <c r="A204" s="47"/>
    </row>
    <row r="205" spans="1:1" s="11" customFormat="1" x14ac:dyDescent="0.2">
      <c r="A205" s="47"/>
    </row>
    <row r="206" spans="1:1" s="11" customFormat="1" x14ac:dyDescent="0.2">
      <c r="A206" s="47"/>
    </row>
    <row r="207" spans="1:1" s="11" customFormat="1" x14ac:dyDescent="0.2">
      <c r="A207" s="47"/>
    </row>
    <row r="208" spans="1:1" s="11" customFormat="1" x14ac:dyDescent="0.2">
      <c r="A208" s="47"/>
    </row>
    <row r="209" spans="1:1" s="11" customFormat="1" x14ac:dyDescent="0.2">
      <c r="A209" s="47"/>
    </row>
    <row r="210" spans="1:1" s="11" customFormat="1" x14ac:dyDescent="0.2">
      <c r="A210" s="47"/>
    </row>
    <row r="211" spans="1:1" s="11" customFormat="1" x14ac:dyDescent="0.2">
      <c r="A211" s="47"/>
    </row>
  </sheetData>
  <pageMargins left="0.75" right="0.75" top="1" bottom="1" header="0.5" footer="0.5"/>
  <pageSetup scale="55" fitToWidth="3" fitToHeight="2" orientation="landscape" r:id="rId1"/>
  <headerFooter alignWithMargins="0">
    <oddFooter>&amp;LTab: &amp;A&amp;C&amp;F</oddFooter>
  </headerFooter>
  <rowBreaks count="1" manualBreakCount="1">
    <brk id="31" max="6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B1:IF196"/>
  <sheetViews>
    <sheetView showGridLines="0" topLeftCell="A28" zoomScale="85" zoomScaleNormal="85" workbookViewId="0">
      <selection activeCell="D11" sqref="D11"/>
    </sheetView>
  </sheetViews>
  <sheetFormatPr defaultRowHeight="12.75" x14ac:dyDescent="0.2"/>
  <cols>
    <col min="1" max="1" width="4.5703125" customWidth="1"/>
    <col min="2" max="2" width="3.28515625" customWidth="1"/>
    <col min="3" max="3" width="10.7109375" customWidth="1"/>
    <col min="4" max="27" width="10.5703125" customWidth="1"/>
  </cols>
  <sheetData>
    <row r="1" spans="2:15" x14ac:dyDescent="0.2">
      <c r="H1" s="78"/>
      <c r="I1" s="79"/>
    </row>
    <row r="2" spans="2:15" ht="15.75" customHeight="1" x14ac:dyDescent="0.25">
      <c r="C2" s="4" t="s">
        <v>29</v>
      </c>
      <c r="D2" s="3"/>
      <c r="E2" s="3"/>
      <c r="F2" s="3"/>
      <c r="G2" s="6"/>
    </row>
    <row r="3" spans="2:15" x14ac:dyDescent="0.2">
      <c r="C3" s="9"/>
      <c r="D3" s="3"/>
      <c r="E3" s="3"/>
      <c r="F3" s="3"/>
      <c r="H3" s="6"/>
    </row>
    <row r="4" spans="2:15" s="11" customFormat="1" x14ac:dyDescent="0.2">
      <c r="C4" s="9"/>
      <c r="D4" s="8"/>
      <c r="E4" s="8"/>
      <c r="F4" s="8"/>
    </row>
    <row r="5" spans="2:15" s="11" customFormat="1" ht="51" x14ac:dyDescent="0.2">
      <c r="C5" s="12" t="s">
        <v>2</v>
      </c>
      <c r="D5" s="15" t="s">
        <v>57</v>
      </c>
      <c r="E5" s="15" t="s">
        <v>58</v>
      </c>
      <c r="F5" s="15" t="s">
        <v>30</v>
      </c>
      <c r="H5" s="15" t="s">
        <v>31</v>
      </c>
      <c r="I5" s="15" t="s">
        <v>32</v>
      </c>
      <c r="J5" s="15" t="s">
        <v>33</v>
      </c>
    </row>
    <row r="6" spans="2:15" s="11" customFormat="1" x14ac:dyDescent="0.2">
      <c r="C6" s="80"/>
      <c r="D6" s="81"/>
      <c r="E6" s="81"/>
      <c r="F6" s="81"/>
      <c r="H6" s="81"/>
      <c r="I6" s="81"/>
      <c r="J6" s="81"/>
    </row>
    <row r="7" spans="2:15" s="11" customFormat="1" x14ac:dyDescent="0.2">
      <c r="B7" s="11">
        <f>MATCH(DATE(C7,1,1),$D$56:$BD$56)</f>
        <v>1</v>
      </c>
      <c r="C7" s="82">
        <f>CA_Gas_Forecast!C15</f>
        <v>2019</v>
      </c>
      <c r="D7" s="83">
        <f t="shared" ref="D7:D12" ca="1" si="0">AVERAGE(OFFSET($C$80,0,$B7,1,12))</f>
        <v>2.9270812343358403</v>
      </c>
      <c r="E7" s="83">
        <f t="shared" ref="E7:E12" ca="1" si="1">AVERAGE(OFFSET($C$111,0,$B7,1,12))</f>
        <v>3.7979633525100631</v>
      </c>
      <c r="F7" s="186"/>
      <c r="H7" s="186"/>
      <c r="I7" s="186"/>
      <c r="J7" s="186"/>
      <c r="N7" s="11">
        <v>2.9270812343358403</v>
      </c>
      <c r="O7" s="11">
        <v>3.7979633525100631</v>
      </c>
    </row>
    <row r="8" spans="2:15" s="11" customFormat="1" x14ac:dyDescent="0.2">
      <c r="B8" s="11">
        <f>MATCH(DATE(C8,1,1),$D$56:$BD$56)</f>
        <v>13</v>
      </c>
      <c r="C8" s="84">
        <f>C7+1</f>
        <v>2020</v>
      </c>
      <c r="D8" s="83">
        <f t="shared" ca="1" si="0"/>
        <v>2.6338162878787879</v>
      </c>
      <c r="E8" s="83">
        <f t="shared" ca="1" si="1"/>
        <v>3.3006893939393938</v>
      </c>
      <c r="F8" s="186"/>
      <c r="H8" s="186"/>
      <c r="I8" s="186"/>
      <c r="J8" s="187"/>
      <c r="N8" s="11">
        <v>2.6338162878787879</v>
      </c>
      <c r="O8" s="11">
        <v>3.3006893939393938</v>
      </c>
    </row>
    <row r="9" spans="2:15" s="11" customFormat="1" x14ac:dyDescent="0.2">
      <c r="B9" s="11">
        <f>MATCH(DATE(C9,1,1),$D$56:$BD$56)</f>
        <v>25</v>
      </c>
      <c r="C9" s="84">
        <f t="shared" ref="C9:C48" si="2">C8+1</f>
        <v>2021</v>
      </c>
      <c r="D9" s="83">
        <f t="shared" ca="1" si="0"/>
        <v>2.5769265151515151</v>
      </c>
      <c r="E9" s="83">
        <f t="shared" ca="1" si="1"/>
        <v>3.332492424242425</v>
      </c>
      <c r="F9" s="186"/>
      <c r="H9" s="186"/>
      <c r="I9" s="186"/>
      <c r="J9" s="187"/>
      <c r="N9" s="11">
        <v>2.5769265151515151</v>
      </c>
      <c r="O9" s="11">
        <v>3.332492424242425</v>
      </c>
    </row>
    <row r="10" spans="2:15" s="11" customFormat="1" x14ac:dyDescent="0.2">
      <c r="B10" s="11">
        <f>MATCH(DATE(C10,1,1),$D$56:$BD$56)</f>
        <v>37</v>
      </c>
      <c r="C10" s="84">
        <f t="shared" si="2"/>
        <v>2022</v>
      </c>
      <c r="D10" s="83">
        <f t="shared" ca="1" si="0"/>
        <v>2.5837125000000003</v>
      </c>
      <c r="E10" s="83">
        <f t="shared" ca="1" si="1"/>
        <v>3.3107102272727276</v>
      </c>
      <c r="F10" s="186"/>
      <c r="H10" s="186"/>
      <c r="I10" s="186"/>
      <c r="J10" s="187"/>
      <c r="N10" s="11">
        <v>2.5837125000000003</v>
      </c>
      <c r="O10" s="11">
        <v>3.3107102272727276</v>
      </c>
    </row>
    <row r="11" spans="2:15" s="11" customFormat="1" x14ac:dyDescent="0.2">
      <c r="B11" s="11">
        <f t="shared" ref="B11:B12" si="3">MATCH(DATE(C11,1,1),$D$56:$BD$56)</f>
        <v>49</v>
      </c>
      <c r="C11" s="84">
        <f t="shared" si="2"/>
        <v>2023</v>
      </c>
      <c r="D11" s="83">
        <f t="shared" ca="1" si="0"/>
        <v>2.6527136363636363</v>
      </c>
      <c r="E11" s="83">
        <f t="shared" ca="1" si="1"/>
        <v>3.3684886363636366</v>
      </c>
      <c r="F11" s="186"/>
      <c r="H11" s="186"/>
      <c r="I11" s="186"/>
      <c r="J11" s="187"/>
      <c r="N11" s="11">
        <v>2.6527136363636363</v>
      </c>
      <c r="O11" s="11">
        <v>3.3684886363636366</v>
      </c>
    </row>
    <row r="12" spans="2:15" s="11" customFormat="1" x14ac:dyDescent="0.2">
      <c r="B12" s="11">
        <f t="shared" si="3"/>
        <v>53</v>
      </c>
      <c r="C12" s="84">
        <f t="shared" si="2"/>
        <v>2024</v>
      </c>
      <c r="D12" s="83">
        <f t="shared" ca="1" si="0"/>
        <v>2.6975625000000001</v>
      </c>
      <c r="E12" s="83">
        <f t="shared" ca="1" si="1"/>
        <v>3.4049670454545455</v>
      </c>
      <c r="F12" s="186"/>
      <c r="H12" s="186"/>
      <c r="I12" s="186"/>
      <c r="J12" s="187"/>
      <c r="N12" s="11">
        <v>2.6975625000000001</v>
      </c>
      <c r="O12" s="11">
        <v>3.4049670454545455</v>
      </c>
    </row>
    <row r="13" spans="2:15" s="11" customFormat="1" x14ac:dyDescent="0.2">
      <c r="C13" s="84">
        <f t="shared" si="2"/>
        <v>2025</v>
      </c>
      <c r="D13" s="186"/>
      <c r="E13" s="186"/>
      <c r="F13" s="186"/>
      <c r="H13" s="186"/>
      <c r="I13" s="186"/>
      <c r="J13" s="187"/>
    </row>
    <row r="14" spans="2:15" s="11" customFormat="1" x14ac:dyDescent="0.2">
      <c r="C14" s="84">
        <f t="shared" si="2"/>
        <v>2026</v>
      </c>
      <c r="D14" s="186"/>
      <c r="E14" s="186"/>
      <c r="F14" s="186"/>
      <c r="H14" s="186"/>
      <c r="I14" s="186"/>
      <c r="J14" s="187"/>
    </row>
    <row r="15" spans="2:15" s="11" customFormat="1" x14ac:dyDescent="0.2">
      <c r="C15" s="84">
        <f t="shared" si="2"/>
        <v>2027</v>
      </c>
      <c r="D15" s="186"/>
      <c r="E15" s="186"/>
      <c r="F15" s="186"/>
      <c r="H15" s="186"/>
      <c r="I15" s="186"/>
      <c r="J15" s="187"/>
    </row>
    <row r="16" spans="2:15" s="11" customFormat="1" x14ac:dyDescent="0.2">
      <c r="C16" s="84">
        <f t="shared" si="2"/>
        <v>2028</v>
      </c>
      <c r="D16" s="186"/>
      <c r="E16" s="186"/>
      <c r="F16" s="186"/>
      <c r="H16" s="186"/>
      <c r="I16" s="186"/>
      <c r="J16" s="187"/>
    </row>
    <row r="17" spans="3:10" s="11" customFormat="1" x14ac:dyDescent="0.2">
      <c r="C17" s="84">
        <f t="shared" si="2"/>
        <v>2029</v>
      </c>
      <c r="D17" s="186"/>
      <c r="E17" s="186"/>
      <c r="F17" s="186"/>
      <c r="H17" s="186"/>
      <c r="I17" s="186"/>
      <c r="J17" s="187"/>
    </row>
    <row r="18" spans="3:10" s="11" customFormat="1" x14ac:dyDescent="0.2">
      <c r="C18" s="84">
        <f t="shared" si="2"/>
        <v>2030</v>
      </c>
      <c r="D18" s="186"/>
      <c r="E18" s="186"/>
      <c r="F18" s="186"/>
      <c r="H18" s="186"/>
      <c r="I18" s="186"/>
      <c r="J18" s="187"/>
    </row>
    <row r="19" spans="3:10" s="11" customFormat="1" x14ac:dyDescent="0.2">
      <c r="C19" s="84">
        <f t="shared" si="2"/>
        <v>2031</v>
      </c>
      <c r="D19" s="186"/>
      <c r="E19" s="186"/>
      <c r="F19" s="187"/>
      <c r="H19" s="186"/>
      <c r="I19" s="186"/>
      <c r="J19" s="187"/>
    </row>
    <row r="20" spans="3:10" s="11" customFormat="1" x14ac:dyDescent="0.2">
      <c r="C20" s="84">
        <f t="shared" si="2"/>
        <v>2032</v>
      </c>
      <c r="D20" s="186"/>
      <c r="E20" s="186"/>
      <c r="F20" s="188"/>
      <c r="H20" s="186"/>
      <c r="I20" s="186"/>
      <c r="J20" s="187"/>
    </row>
    <row r="21" spans="3:10" s="11" customFormat="1" x14ac:dyDescent="0.2">
      <c r="C21" s="84">
        <f t="shared" si="2"/>
        <v>2033</v>
      </c>
      <c r="D21" s="188"/>
      <c r="E21" s="188"/>
      <c r="F21" s="188"/>
      <c r="H21" s="186"/>
      <c r="I21" s="186"/>
      <c r="J21" s="187"/>
    </row>
    <row r="22" spans="3:10" s="11" customFormat="1" x14ac:dyDescent="0.2">
      <c r="C22" s="84">
        <f t="shared" si="2"/>
        <v>2034</v>
      </c>
      <c r="D22" s="188"/>
      <c r="E22" s="188"/>
      <c r="F22" s="188"/>
      <c r="H22" s="186"/>
      <c r="I22" s="186"/>
      <c r="J22" s="187"/>
    </row>
    <row r="23" spans="3:10" s="11" customFormat="1" x14ac:dyDescent="0.2">
      <c r="C23" s="84">
        <f t="shared" si="2"/>
        <v>2035</v>
      </c>
      <c r="D23" s="188"/>
      <c r="E23" s="188"/>
      <c r="F23" s="188"/>
      <c r="H23" s="186"/>
      <c r="I23" s="186"/>
      <c r="J23" s="187"/>
    </row>
    <row r="24" spans="3:10" s="11" customFormat="1" x14ac:dyDescent="0.2">
      <c r="C24" s="84">
        <f t="shared" si="2"/>
        <v>2036</v>
      </c>
      <c r="D24" s="188"/>
      <c r="E24" s="188"/>
      <c r="F24" s="188"/>
      <c r="H24" s="186"/>
      <c r="I24" s="186"/>
      <c r="J24" s="187"/>
    </row>
    <row r="25" spans="3:10" s="11" customFormat="1" x14ac:dyDescent="0.2">
      <c r="C25" s="84">
        <f t="shared" si="2"/>
        <v>2037</v>
      </c>
      <c r="D25" s="188"/>
      <c r="E25" s="188"/>
      <c r="F25" s="188"/>
      <c r="H25" s="186"/>
      <c r="I25" s="186"/>
      <c r="J25" s="187"/>
    </row>
    <row r="26" spans="3:10" s="11" customFormat="1" x14ac:dyDescent="0.2">
      <c r="C26" s="84">
        <f t="shared" si="2"/>
        <v>2038</v>
      </c>
      <c r="D26" s="188"/>
      <c r="E26" s="188"/>
      <c r="F26" s="188"/>
      <c r="H26" s="85"/>
      <c r="I26" s="85"/>
      <c r="J26" s="85"/>
    </row>
    <row r="27" spans="3:10" s="11" customFormat="1" x14ac:dyDescent="0.2">
      <c r="C27" s="84">
        <f t="shared" si="2"/>
        <v>2039</v>
      </c>
      <c r="D27" s="188"/>
      <c r="E27" s="188"/>
      <c r="F27" s="188"/>
      <c r="H27" s="85"/>
      <c r="I27" s="85"/>
      <c r="J27" s="85"/>
    </row>
    <row r="28" spans="3:10" s="11" customFormat="1" x14ac:dyDescent="0.2">
      <c r="C28" s="84">
        <f t="shared" si="2"/>
        <v>2040</v>
      </c>
      <c r="D28" s="188"/>
      <c r="E28" s="188"/>
      <c r="F28" s="188"/>
      <c r="H28" s="85"/>
      <c r="I28" s="85"/>
      <c r="J28" s="85"/>
    </row>
    <row r="29" spans="3:10" s="11" customFormat="1" x14ac:dyDescent="0.2">
      <c r="C29" s="84">
        <f t="shared" si="2"/>
        <v>2041</v>
      </c>
      <c r="D29" s="188"/>
      <c r="E29" s="188"/>
      <c r="F29" s="188"/>
      <c r="H29" s="85"/>
      <c r="I29" s="85"/>
      <c r="J29" s="85"/>
    </row>
    <row r="30" spans="3:10" s="11" customFormat="1" x14ac:dyDescent="0.2">
      <c r="C30" s="84">
        <f t="shared" si="2"/>
        <v>2042</v>
      </c>
      <c r="D30" s="188"/>
      <c r="E30" s="188"/>
      <c r="F30" s="188"/>
      <c r="H30" s="85"/>
      <c r="I30" s="85"/>
      <c r="J30" s="85"/>
    </row>
    <row r="31" spans="3:10" s="11" customFormat="1" x14ac:dyDescent="0.2">
      <c r="C31" s="84">
        <f t="shared" si="2"/>
        <v>2043</v>
      </c>
      <c r="D31" s="189"/>
      <c r="E31" s="189"/>
      <c r="F31" s="189"/>
      <c r="H31" s="85"/>
      <c r="I31" s="85"/>
      <c r="J31" s="85"/>
    </row>
    <row r="32" spans="3:10" s="11" customFormat="1" x14ac:dyDescent="0.2">
      <c r="C32" s="84">
        <f t="shared" si="2"/>
        <v>2044</v>
      </c>
      <c r="D32" s="189"/>
      <c r="E32" s="189"/>
      <c r="F32" s="189"/>
      <c r="H32" s="85"/>
      <c r="I32" s="85"/>
      <c r="J32" s="85"/>
    </row>
    <row r="33" spans="3:10" s="11" customFormat="1" x14ac:dyDescent="0.2">
      <c r="C33" s="84">
        <f t="shared" si="2"/>
        <v>2045</v>
      </c>
      <c r="D33" s="189"/>
      <c r="E33" s="189"/>
      <c r="F33" s="189"/>
      <c r="H33" s="85"/>
      <c r="I33" s="85"/>
      <c r="J33" s="85"/>
    </row>
    <row r="34" spans="3:10" s="11" customFormat="1" x14ac:dyDescent="0.2">
      <c r="C34" s="84">
        <f t="shared" si="2"/>
        <v>2046</v>
      </c>
      <c r="D34" s="189"/>
      <c r="E34" s="189"/>
      <c r="F34" s="189"/>
      <c r="H34" s="85"/>
      <c r="I34" s="85"/>
      <c r="J34" s="85"/>
    </row>
    <row r="35" spans="3:10" s="11" customFormat="1" x14ac:dyDescent="0.2">
      <c r="C35" s="84">
        <f t="shared" si="2"/>
        <v>2047</v>
      </c>
      <c r="D35" s="189"/>
      <c r="E35" s="189"/>
      <c r="F35" s="189"/>
      <c r="H35" s="85"/>
      <c r="I35" s="85"/>
      <c r="J35" s="85"/>
    </row>
    <row r="36" spans="3:10" s="11" customFormat="1" x14ac:dyDescent="0.2">
      <c r="C36" s="84">
        <f t="shared" si="2"/>
        <v>2048</v>
      </c>
      <c r="D36" s="189"/>
      <c r="E36" s="189"/>
      <c r="F36" s="189"/>
      <c r="H36" s="85"/>
      <c r="I36" s="85"/>
      <c r="J36" s="85"/>
    </row>
    <row r="37" spans="3:10" s="11" customFormat="1" x14ac:dyDescent="0.2">
      <c r="C37" s="84">
        <f t="shared" si="2"/>
        <v>2049</v>
      </c>
      <c r="D37" s="189"/>
      <c r="E37" s="189"/>
      <c r="F37" s="189"/>
      <c r="H37" s="85"/>
      <c r="I37" s="85"/>
      <c r="J37" s="85"/>
    </row>
    <row r="38" spans="3:10" s="11" customFormat="1" x14ac:dyDescent="0.2">
      <c r="C38" s="84">
        <f t="shared" si="2"/>
        <v>2050</v>
      </c>
      <c r="D38" s="189"/>
      <c r="E38" s="189"/>
      <c r="F38" s="189"/>
      <c r="H38" s="85"/>
      <c r="I38" s="85"/>
      <c r="J38" s="85"/>
    </row>
    <row r="39" spans="3:10" s="11" customFormat="1" x14ac:dyDescent="0.2">
      <c r="C39" s="84">
        <f t="shared" si="2"/>
        <v>2051</v>
      </c>
      <c r="D39" s="189"/>
      <c r="E39" s="189"/>
      <c r="F39" s="189"/>
      <c r="H39" s="85"/>
      <c r="I39" s="85"/>
      <c r="J39" s="85"/>
    </row>
    <row r="40" spans="3:10" s="11" customFormat="1" x14ac:dyDescent="0.2">
      <c r="C40" s="84">
        <f t="shared" si="2"/>
        <v>2052</v>
      </c>
      <c r="D40" s="189"/>
      <c r="E40" s="189"/>
      <c r="F40" s="189"/>
      <c r="H40" s="85"/>
      <c r="I40" s="85"/>
      <c r="J40" s="85"/>
    </row>
    <row r="41" spans="3:10" s="11" customFormat="1" x14ac:dyDescent="0.2">
      <c r="C41" s="84">
        <f t="shared" si="2"/>
        <v>2053</v>
      </c>
      <c r="D41" s="189"/>
      <c r="E41" s="189"/>
      <c r="F41" s="189"/>
      <c r="H41" s="85"/>
      <c r="I41" s="85"/>
      <c r="J41" s="85"/>
    </row>
    <row r="42" spans="3:10" s="11" customFormat="1" x14ac:dyDescent="0.2">
      <c r="C42" s="84">
        <f t="shared" si="2"/>
        <v>2054</v>
      </c>
      <c r="D42" s="189"/>
      <c r="E42" s="189"/>
      <c r="F42" s="189"/>
      <c r="H42" s="85"/>
      <c r="I42" s="85"/>
      <c r="J42" s="85"/>
    </row>
    <row r="43" spans="3:10" s="11" customFormat="1" x14ac:dyDescent="0.2">
      <c r="C43" s="84">
        <f t="shared" si="2"/>
        <v>2055</v>
      </c>
      <c r="D43" s="189"/>
      <c r="E43" s="189"/>
      <c r="F43" s="189"/>
      <c r="H43" s="85"/>
      <c r="I43" s="85"/>
      <c r="J43" s="85"/>
    </row>
    <row r="44" spans="3:10" s="11" customFormat="1" x14ac:dyDescent="0.2">
      <c r="C44" s="84">
        <f t="shared" si="2"/>
        <v>2056</v>
      </c>
      <c r="D44" s="189"/>
      <c r="E44" s="189"/>
      <c r="F44" s="189"/>
      <c r="H44" s="85"/>
      <c r="I44" s="85"/>
      <c r="J44" s="85"/>
    </row>
    <row r="45" spans="3:10" s="11" customFormat="1" x14ac:dyDescent="0.2">
      <c r="C45" s="84">
        <f t="shared" si="2"/>
        <v>2057</v>
      </c>
      <c r="D45" s="189"/>
      <c r="E45" s="189"/>
      <c r="F45" s="189"/>
      <c r="H45" s="85"/>
      <c r="I45" s="85"/>
      <c r="J45" s="85"/>
    </row>
    <row r="46" spans="3:10" s="11" customFormat="1" x14ac:dyDescent="0.2">
      <c r="C46" s="84">
        <f t="shared" si="2"/>
        <v>2058</v>
      </c>
      <c r="D46" s="189"/>
      <c r="E46" s="189"/>
      <c r="F46" s="189"/>
      <c r="H46" s="85"/>
      <c r="I46" s="85"/>
      <c r="J46" s="85"/>
    </row>
    <row r="47" spans="3:10" s="11" customFormat="1" x14ac:dyDescent="0.2">
      <c r="C47" s="84">
        <f t="shared" si="2"/>
        <v>2059</v>
      </c>
      <c r="D47" s="189"/>
      <c r="E47" s="189"/>
      <c r="F47" s="189"/>
      <c r="H47" s="85"/>
      <c r="I47" s="85"/>
      <c r="J47" s="85"/>
    </row>
    <row r="48" spans="3:10" s="11" customFormat="1" x14ac:dyDescent="0.2">
      <c r="C48" s="84">
        <f t="shared" si="2"/>
        <v>2060</v>
      </c>
      <c r="D48" s="190"/>
      <c r="E48" s="190"/>
      <c r="F48" s="190"/>
      <c r="H48" s="85"/>
      <c r="I48" s="85"/>
      <c r="J48" s="85"/>
    </row>
    <row r="49" spans="2:240" s="11" customFormat="1" x14ac:dyDescent="0.2">
      <c r="C49" s="86"/>
      <c r="D49" s="86"/>
      <c r="E49" s="86"/>
      <c r="F49" s="86"/>
      <c r="G49" s="86"/>
      <c r="H49" s="86"/>
      <c r="I49" s="86"/>
      <c r="J49" s="86"/>
    </row>
    <row r="50" spans="2:240" s="11" customFormat="1" x14ac:dyDescent="0.2">
      <c r="C50" s="87"/>
      <c r="D50" s="86"/>
      <c r="E50" s="86"/>
      <c r="F50" s="86"/>
      <c r="H50" s="88"/>
      <c r="I50" s="89"/>
    </row>
    <row r="51" spans="2:240" s="11" customFormat="1" x14ac:dyDescent="0.2"/>
    <row r="52" spans="2:240" s="11" customFormat="1" ht="15.75" customHeight="1" x14ac:dyDescent="0.2">
      <c r="C52" s="336" t="s">
        <v>60</v>
      </c>
      <c r="D52" s="336"/>
      <c r="E52" s="336"/>
      <c r="F52" s="336"/>
      <c r="G52" s="90"/>
      <c r="H52" s="90"/>
    </row>
    <row r="53" spans="2:240" s="11" customFormat="1" ht="15.75" customHeight="1" x14ac:dyDescent="0.2">
      <c r="C53" s="215" t="s">
        <v>62</v>
      </c>
      <c r="D53" s="91"/>
      <c r="E53" s="91"/>
      <c r="F53" s="91"/>
      <c r="G53" s="91"/>
      <c r="H53" s="91"/>
    </row>
    <row r="54" spans="2:240" s="11" customFormat="1" x14ac:dyDescent="0.2"/>
    <row r="55" spans="2:240" s="11" customFormat="1" x14ac:dyDescent="0.2">
      <c r="C55" s="48" t="s">
        <v>10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49"/>
      <c r="V55" s="49"/>
      <c r="W55" s="49"/>
      <c r="X55" s="49"/>
      <c r="Y55" s="49"/>
      <c r="Z55" s="49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4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</row>
    <row r="56" spans="2:240" s="98" customFormat="1" ht="25.5" x14ac:dyDescent="0.2">
      <c r="B56" s="96"/>
      <c r="C56" s="97" t="s">
        <v>11</v>
      </c>
      <c r="D56" s="52">
        <f>NYMEX_Futures!C6</f>
        <v>43466</v>
      </c>
      <c r="E56" s="52">
        <f>NYMEX_Futures!D6</f>
        <v>43497</v>
      </c>
      <c r="F56" s="52">
        <f>NYMEX_Futures!E6</f>
        <v>43525</v>
      </c>
      <c r="G56" s="52">
        <f>NYMEX_Futures!F6</f>
        <v>43556</v>
      </c>
      <c r="H56" s="52">
        <f>NYMEX_Futures!G6</f>
        <v>43586</v>
      </c>
      <c r="I56" s="52">
        <f>NYMEX_Futures!H6</f>
        <v>43617</v>
      </c>
      <c r="J56" s="52">
        <f>NYMEX_Futures!I6</f>
        <v>43647</v>
      </c>
      <c r="K56" s="52">
        <f>NYMEX_Futures!J6</f>
        <v>43678</v>
      </c>
      <c r="L56" s="52">
        <f>NYMEX_Futures!K6</f>
        <v>43709</v>
      </c>
      <c r="M56" s="52">
        <f>NYMEX_Futures!L6</f>
        <v>43739</v>
      </c>
      <c r="N56" s="52">
        <f>NYMEX_Futures!M6</f>
        <v>43770</v>
      </c>
      <c r="O56" s="52">
        <f>NYMEX_Futures!N6</f>
        <v>43800</v>
      </c>
      <c r="P56" s="52">
        <f>NYMEX_Futures!O6</f>
        <v>43831</v>
      </c>
      <c r="Q56" s="52">
        <f>NYMEX_Futures!P6</f>
        <v>43862</v>
      </c>
      <c r="R56" s="52">
        <f>NYMEX_Futures!Q6</f>
        <v>43891</v>
      </c>
      <c r="S56" s="52">
        <f>NYMEX_Futures!R6</f>
        <v>43922</v>
      </c>
      <c r="T56" s="52">
        <f>NYMEX_Futures!S6</f>
        <v>43952</v>
      </c>
      <c r="U56" s="52">
        <f>NYMEX_Futures!T6</f>
        <v>43983</v>
      </c>
      <c r="V56" s="52">
        <f>NYMEX_Futures!U6</f>
        <v>44013</v>
      </c>
      <c r="W56" s="52">
        <f>NYMEX_Futures!V6</f>
        <v>44044</v>
      </c>
      <c r="X56" s="52">
        <f>NYMEX_Futures!W6</f>
        <v>44075</v>
      </c>
      <c r="Y56" s="52">
        <f>NYMEX_Futures!X6</f>
        <v>44105</v>
      </c>
      <c r="Z56" s="52">
        <f>NYMEX_Futures!Y6</f>
        <v>44136</v>
      </c>
      <c r="AA56" s="52">
        <f>NYMEX_Futures!Z6</f>
        <v>44166</v>
      </c>
      <c r="AB56" s="52">
        <f>NYMEX_Futures!AA6</f>
        <v>44197</v>
      </c>
      <c r="AC56" s="52">
        <f>NYMEX_Futures!AB6</f>
        <v>44228</v>
      </c>
      <c r="AD56" s="52">
        <f>NYMEX_Futures!AC6</f>
        <v>44256</v>
      </c>
      <c r="AE56" s="52">
        <f>NYMEX_Futures!AD6</f>
        <v>44287</v>
      </c>
      <c r="AF56" s="52">
        <f>NYMEX_Futures!AE6</f>
        <v>44317</v>
      </c>
      <c r="AG56" s="52">
        <f>NYMEX_Futures!AF6</f>
        <v>44348</v>
      </c>
      <c r="AH56" s="52">
        <f>NYMEX_Futures!AG6</f>
        <v>44378</v>
      </c>
      <c r="AI56" s="52">
        <f>NYMEX_Futures!AH6</f>
        <v>44409</v>
      </c>
      <c r="AJ56" s="52">
        <f>NYMEX_Futures!AI6</f>
        <v>44440</v>
      </c>
      <c r="AK56" s="52">
        <f>NYMEX_Futures!AJ6</f>
        <v>44470</v>
      </c>
      <c r="AL56" s="52">
        <f>NYMEX_Futures!AK6</f>
        <v>44501</v>
      </c>
      <c r="AM56" s="52">
        <f>NYMEX_Futures!AL6</f>
        <v>44531</v>
      </c>
      <c r="AN56" s="52">
        <f>NYMEX_Futures!AM6</f>
        <v>44562</v>
      </c>
      <c r="AO56" s="52">
        <f>NYMEX_Futures!AN6</f>
        <v>44593</v>
      </c>
      <c r="AP56" s="52">
        <f>NYMEX_Futures!AO6</f>
        <v>44621</v>
      </c>
      <c r="AQ56" s="52">
        <f>NYMEX_Futures!AP6</f>
        <v>44652</v>
      </c>
      <c r="AR56" s="52">
        <f>NYMEX_Futures!AQ6</f>
        <v>44682</v>
      </c>
      <c r="AS56" s="52">
        <f>NYMEX_Futures!AR6</f>
        <v>44713</v>
      </c>
      <c r="AT56" s="52">
        <f>NYMEX_Futures!AS6</f>
        <v>44743</v>
      </c>
      <c r="AU56" s="52">
        <f>NYMEX_Futures!AT6</f>
        <v>44774</v>
      </c>
      <c r="AV56" s="52">
        <f>NYMEX_Futures!AU6</f>
        <v>44805</v>
      </c>
      <c r="AW56" s="52">
        <f>NYMEX_Futures!AV6</f>
        <v>44835</v>
      </c>
      <c r="AX56" s="52">
        <f>NYMEX_Futures!AW6</f>
        <v>44866</v>
      </c>
      <c r="AY56" s="52">
        <f>NYMEX_Futures!AX6</f>
        <v>44896</v>
      </c>
      <c r="AZ56" s="52">
        <f>NYMEX_Futures!AY6</f>
        <v>44927</v>
      </c>
      <c r="BA56" s="52">
        <f>NYMEX_Futures!AZ6</f>
        <v>44958</v>
      </c>
      <c r="BB56" s="52">
        <f>NYMEX_Futures!BA6</f>
        <v>44986</v>
      </c>
      <c r="BC56" s="52">
        <f>NYMEX_Futures!BB6</f>
        <v>45017</v>
      </c>
      <c r="BD56" s="52">
        <f>NYMEX_Futures!BC6</f>
        <v>45047</v>
      </c>
      <c r="BE56" s="52">
        <f>NYMEX_Futures!BD6</f>
        <v>45078</v>
      </c>
      <c r="BF56" s="52">
        <f>NYMEX_Futures!BE6</f>
        <v>45108</v>
      </c>
      <c r="BG56" s="52">
        <f>NYMEX_Futures!BF6</f>
        <v>45139</v>
      </c>
      <c r="BH56" s="52">
        <f>NYMEX_Futures!BG6</f>
        <v>45170</v>
      </c>
      <c r="BI56" s="52">
        <f>NYMEX_Futures!BH6</f>
        <v>45200</v>
      </c>
      <c r="BJ56" s="52">
        <f>NYMEX_Futures!BI6</f>
        <v>45231</v>
      </c>
      <c r="BK56" s="52">
        <f>NYMEX_Futures!BJ6</f>
        <v>45261</v>
      </c>
      <c r="BL56" s="52">
        <f>NYMEX_Futures!BK6</f>
        <v>45292</v>
      </c>
      <c r="BM56" s="52">
        <f>NYMEX_Futures!BL6</f>
        <v>45323</v>
      </c>
      <c r="BN56" s="52">
        <f>NYMEX_Futures!BM6</f>
        <v>45352</v>
      </c>
      <c r="BO56" s="52">
        <f>NYMEX_Futures!BN6</f>
        <v>45383</v>
      </c>
      <c r="BP56" s="52">
        <f>NYMEX_Futures!BO6</f>
        <v>45413</v>
      </c>
      <c r="BQ56" s="52">
        <f>NYMEX_Futures!BP6</f>
        <v>45444</v>
      </c>
      <c r="BR56" s="52">
        <f>NYMEX_Futures!BQ6</f>
        <v>45474</v>
      </c>
      <c r="BS56" s="52">
        <f>NYMEX_Futures!BR6</f>
        <v>45505</v>
      </c>
      <c r="BT56" s="52">
        <f>NYMEX_Futures!BS6</f>
        <v>45536</v>
      </c>
      <c r="BU56" s="52">
        <f>NYMEX_Futures!BT6</f>
        <v>45566</v>
      </c>
      <c r="BV56" s="52">
        <f>NYMEX_Futures!BU6</f>
        <v>45597</v>
      </c>
      <c r="BW56" s="158">
        <f>NYMEX_Futures!BV6</f>
        <v>45627</v>
      </c>
    </row>
    <row r="57" spans="2:240" s="11" customFormat="1" x14ac:dyDescent="0.2">
      <c r="C57" s="99">
        <f>NYMEX_Futures!B7</f>
        <v>43606</v>
      </c>
      <c r="D57" s="100"/>
      <c r="E57" s="100"/>
      <c r="F57" s="100"/>
      <c r="G57" s="212"/>
      <c r="H57" s="212"/>
      <c r="I57" s="212">
        <v>2.0539000000000001</v>
      </c>
      <c r="J57" s="212">
        <v>3.1724999999999999</v>
      </c>
      <c r="K57" s="212">
        <v>3.3003</v>
      </c>
      <c r="L57" s="212">
        <v>2.7898999999999998</v>
      </c>
      <c r="M57" s="212">
        <v>2.3572000000000002</v>
      </c>
      <c r="N57" s="212">
        <v>2.5807000000000002</v>
      </c>
      <c r="O57" s="212">
        <v>3.6219999999999999</v>
      </c>
      <c r="P57" s="212">
        <v>3.6284000000000001</v>
      </c>
      <c r="Q57" s="212">
        <v>3.1476000000000002</v>
      </c>
      <c r="R57" s="212">
        <v>2.4601000000000002</v>
      </c>
      <c r="S57" s="212">
        <v>2.0240999999999998</v>
      </c>
      <c r="T57" s="212">
        <v>1.9851000000000001</v>
      </c>
      <c r="U57" s="212">
        <v>2.0745</v>
      </c>
      <c r="V57" s="212">
        <v>2.8731</v>
      </c>
      <c r="W57" s="212">
        <v>2.9007000000000001</v>
      </c>
      <c r="X57" s="212">
        <v>2.7440000000000002</v>
      </c>
      <c r="Y57" s="212">
        <v>2.1579999999999999</v>
      </c>
      <c r="Z57" s="212">
        <v>2.3734000000000002</v>
      </c>
      <c r="AA57" s="212">
        <v>3.2084999999999999</v>
      </c>
      <c r="AB57" s="212">
        <v>3.1503000000000001</v>
      </c>
      <c r="AC57" s="212">
        <v>3.0688</v>
      </c>
      <c r="AD57" s="212">
        <v>2.5223</v>
      </c>
      <c r="AE57" s="212">
        <v>2.0524</v>
      </c>
      <c r="AF57" s="212">
        <v>2.0222000000000002</v>
      </c>
      <c r="AG57" s="212">
        <v>2.0733000000000001</v>
      </c>
      <c r="AH57" s="212">
        <v>2.8866000000000001</v>
      </c>
      <c r="AI57" s="212">
        <v>2.915</v>
      </c>
      <c r="AJ57" s="212">
        <v>2.7784</v>
      </c>
      <c r="AK57" s="212">
        <v>2.1311</v>
      </c>
      <c r="AL57" s="212">
        <v>2.4729999999999999</v>
      </c>
      <c r="AM57" s="212">
        <v>3.0933000000000002</v>
      </c>
      <c r="AN57" s="212">
        <v>3.1084000000000001</v>
      </c>
      <c r="AO57" s="212">
        <v>3.0343</v>
      </c>
      <c r="AP57" s="212">
        <v>2.5764</v>
      </c>
      <c r="AQ57" s="212">
        <v>2.0802</v>
      </c>
      <c r="AR57" s="212">
        <v>2.0514999999999999</v>
      </c>
      <c r="AS57" s="212">
        <v>2.1042999999999998</v>
      </c>
      <c r="AT57" s="212">
        <v>2.9312</v>
      </c>
      <c r="AU57" s="212">
        <v>2.9609999999999999</v>
      </c>
      <c r="AV57" s="212">
        <v>2.8243</v>
      </c>
      <c r="AW57" s="212">
        <v>2.165</v>
      </c>
      <c r="AX57" s="212">
        <v>2.4580000000000002</v>
      </c>
      <c r="AY57" s="212">
        <v>3.0804999999999998</v>
      </c>
      <c r="AZ57" s="212">
        <v>3.0983999999999998</v>
      </c>
      <c r="BA57" s="212">
        <v>3.0219</v>
      </c>
      <c r="BB57" s="212">
        <v>2.5806</v>
      </c>
      <c r="BC57" s="212">
        <v>2.1547000000000001</v>
      </c>
      <c r="BD57" s="212">
        <v>2.1427</v>
      </c>
      <c r="BE57" s="212">
        <v>2.2050000000000001</v>
      </c>
      <c r="BF57" s="212">
        <v>3.0451000000000001</v>
      </c>
      <c r="BG57" s="212">
        <v>3.0811999999999999</v>
      </c>
      <c r="BH57" s="212">
        <v>2.9464000000000001</v>
      </c>
      <c r="BI57" s="212">
        <v>2.2871999999999999</v>
      </c>
      <c r="BJ57" s="212">
        <v>2.5739000000000001</v>
      </c>
      <c r="BK57" s="212">
        <v>3.1972999999999998</v>
      </c>
      <c r="BL57" s="212">
        <v>3.2183000000000002</v>
      </c>
      <c r="BM57" s="212">
        <v>3.1497000000000002</v>
      </c>
      <c r="BN57" s="212">
        <v>2.7195999999999998</v>
      </c>
      <c r="BO57" s="212">
        <v>2.2717999999999998</v>
      </c>
      <c r="BP57" s="212">
        <v>2.2559</v>
      </c>
      <c r="BQ57" s="212">
        <v>2.3069999999999999</v>
      </c>
      <c r="BR57" s="212">
        <v>3.1331000000000002</v>
      </c>
      <c r="BS57" s="212">
        <v>3.1640000000000001</v>
      </c>
      <c r="BT57" s="212">
        <v>3.0276999999999998</v>
      </c>
      <c r="BU57" s="212">
        <v>2.3658999999999999</v>
      </c>
      <c r="BV57" s="212">
        <v>2.6753</v>
      </c>
      <c r="BW57" s="212">
        <v>3.2888999999999999</v>
      </c>
      <c r="BX57" s="11">
        <v>3.3090000000000002</v>
      </c>
      <c r="BY57" s="11">
        <v>3.2399</v>
      </c>
      <c r="BZ57" s="11">
        <v>2.8367</v>
      </c>
      <c r="CA57" s="11">
        <v>2.3908</v>
      </c>
      <c r="CB57" s="11">
        <v>2.3748999999999998</v>
      </c>
      <c r="CC57" s="11">
        <v>2.427</v>
      </c>
      <c r="CD57" s="11">
        <v>3.2541000000000002</v>
      </c>
      <c r="CE57" s="11">
        <v>3.2909999999999999</v>
      </c>
      <c r="CF57" s="11">
        <v>3.1606999999999998</v>
      </c>
      <c r="CG57" s="11">
        <v>2.4998999999999998</v>
      </c>
      <c r="CH57" s="11">
        <v>2.8134000000000001</v>
      </c>
      <c r="CI57" s="11">
        <v>3.4247000000000001</v>
      </c>
      <c r="CJ57" s="11">
        <v>3.4399000000000002</v>
      </c>
      <c r="CK57" s="11">
        <v>3.3715999999999999</v>
      </c>
      <c r="CL57" s="11">
        <v>2.9679000000000002</v>
      </c>
      <c r="CM57" s="11">
        <v>2.5083000000000002</v>
      </c>
      <c r="CN57" s="11">
        <v>2.4925000000000002</v>
      </c>
      <c r="CO57" s="11">
        <v>2.5434999999999999</v>
      </c>
      <c r="CP57" s="11">
        <v>3.3696999999999999</v>
      </c>
      <c r="CQ57" s="11">
        <v>3.4076</v>
      </c>
      <c r="CR57" s="11">
        <v>3.2795000000000001</v>
      </c>
      <c r="CS57" s="11">
        <v>2.6223999999999998</v>
      </c>
      <c r="CT57" s="11">
        <v>2.9401000000000002</v>
      </c>
      <c r="CU57" s="11">
        <v>3.5419</v>
      </c>
      <c r="CV57" s="11">
        <v>3.5569999999999999</v>
      </c>
      <c r="CW57" s="11">
        <v>3.4876999999999998</v>
      </c>
      <c r="CX57" s="11">
        <v>3.0836999999999999</v>
      </c>
      <c r="CY57" s="11">
        <v>2.6194000000000002</v>
      </c>
      <c r="CZ57" s="11">
        <v>2.6006</v>
      </c>
      <c r="DA57" s="11">
        <v>2.6526000000000001</v>
      </c>
      <c r="DB57" s="11">
        <v>3.4794</v>
      </c>
      <c r="DC57" s="11">
        <v>3.5163000000000002</v>
      </c>
      <c r="DD57" s="11">
        <v>3.3892000000000002</v>
      </c>
      <c r="DE57" s="11">
        <v>2.7324000000000002</v>
      </c>
      <c r="DF57" s="11">
        <v>3.0525000000000002</v>
      </c>
      <c r="DG57" s="11">
        <v>3.6543999999999999</v>
      </c>
      <c r="DH57" s="11">
        <v>3.6716000000000002</v>
      </c>
      <c r="DI57" s="11">
        <v>3.6021999999999998</v>
      </c>
      <c r="DJ57" s="11">
        <v>3.1981999999999999</v>
      </c>
      <c r="DK57" s="11">
        <v>2.7189000000000001</v>
      </c>
      <c r="DL57" s="11">
        <v>2.698</v>
      </c>
      <c r="DM57" s="11">
        <v>2.7502</v>
      </c>
      <c r="DN57" s="11">
        <v>3.5859999999999999</v>
      </c>
      <c r="DO57" s="11">
        <v>3.6450999999999998</v>
      </c>
      <c r="DP57" s="11">
        <v>3.5255999999999998</v>
      </c>
      <c r="DQ57" s="11">
        <v>2.8822000000000001</v>
      </c>
      <c r="DR57" s="11">
        <v>3.1945000000000001</v>
      </c>
      <c r="DS57" s="11">
        <v>3.7917999999999998</v>
      </c>
      <c r="DT57" s="11">
        <v>3.8079999999999998</v>
      </c>
      <c r="DU57" s="11">
        <v>3.7387000000000001</v>
      </c>
      <c r="DV57" s="11">
        <v>3.335</v>
      </c>
      <c r="DW57" s="11">
        <v>2.7932000000000001</v>
      </c>
      <c r="DX57" s="11">
        <v>2.7705000000000002</v>
      </c>
    </row>
    <row r="58" spans="2:240" s="11" customFormat="1" x14ac:dyDescent="0.2">
      <c r="C58" s="99">
        <f>NYMEX_Futures!B8</f>
        <v>43605</v>
      </c>
      <c r="D58" s="100"/>
      <c r="E58" s="100"/>
      <c r="F58" s="100"/>
      <c r="G58" s="212"/>
      <c r="H58" s="212"/>
      <c r="I58" s="212">
        <v>2.1589999999999998</v>
      </c>
      <c r="J58" s="212">
        <v>3.2557</v>
      </c>
      <c r="K58" s="212">
        <v>3.3856999999999999</v>
      </c>
      <c r="L58" s="212">
        <v>2.8706999999999998</v>
      </c>
      <c r="M58" s="212">
        <v>2.4217</v>
      </c>
      <c r="N58" s="212">
        <v>2.6583000000000001</v>
      </c>
      <c r="O58" s="212">
        <v>3.6998000000000002</v>
      </c>
      <c r="P58" s="212">
        <v>3.7193999999999998</v>
      </c>
      <c r="Q58" s="212">
        <v>3.1911999999999998</v>
      </c>
      <c r="R58" s="212">
        <v>2.4956999999999998</v>
      </c>
      <c r="S58" s="212">
        <v>2.0577999999999999</v>
      </c>
      <c r="T58" s="212">
        <v>2.0150000000000001</v>
      </c>
      <c r="U58" s="212">
        <v>2.1042000000000001</v>
      </c>
      <c r="V58" s="212">
        <v>2.9033000000000002</v>
      </c>
      <c r="W58" s="212">
        <v>2.9297</v>
      </c>
      <c r="X58" s="212">
        <v>2.7732000000000001</v>
      </c>
      <c r="Y58" s="212">
        <v>2.1869999999999998</v>
      </c>
      <c r="Z58" s="212">
        <v>2.3929</v>
      </c>
      <c r="AA58" s="212">
        <v>3.2418999999999998</v>
      </c>
      <c r="AB58" s="212">
        <v>3.1629</v>
      </c>
      <c r="AC58" s="212">
        <v>3.0787</v>
      </c>
      <c r="AD58" s="212">
        <v>2.5335000000000001</v>
      </c>
      <c r="AE58" s="212">
        <v>2.0550999999999999</v>
      </c>
      <c r="AF58" s="212">
        <v>2.0221</v>
      </c>
      <c r="AG58" s="212">
        <v>2.0729000000000002</v>
      </c>
      <c r="AH58" s="212">
        <v>2.8873000000000002</v>
      </c>
      <c r="AI58" s="212">
        <v>2.9157000000000002</v>
      </c>
      <c r="AJ58" s="212">
        <v>2.7789000000000001</v>
      </c>
      <c r="AK58" s="212">
        <v>2.1307</v>
      </c>
      <c r="AL58" s="212">
        <v>2.4794999999999998</v>
      </c>
      <c r="AM58" s="212">
        <v>3.0968</v>
      </c>
      <c r="AN58" s="212">
        <v>3.1126</v>
      </c>
      <c r="AO58" s="212">
        <v>3.0356000000000001</v>
      </c>
      <c r="AP58" s="212">
        <v>2.58</v>
      </c>
      <c r="AQ58" s="212">
        <v>2.0811000000000002</v>
      </c>
      <c r="AR58" s="212">
        <v>2.0526</v>
      </c>
      <c r="AS58" s="212">
        <v>2.1053000000000002</v>
      </c>
      <c r="AT58" s="212">
        <v>2.9348000000000001</v>
      </c>
      <c r="AU58" s="212">
        <v>2.9647000000000001</v>
      </c>
      <c r="AV58" s="212">
        <v>2.8275999999999999</v>
      </c>
      <c r="AW58" s="212">
        <v>2.1661000000000001</v>
      </c>
      <c r="AX58" s="212">
        <v>2.4615</v>
      </c>
      <c r="AY58" s="212">
        <v>3.081</v>
      </c>
      <c r="AZ58" s="212">
        <v>3.0996000000000001</v>
      </c>
      <c r="BA58" s="212">
        <v>3.0232000000000001</v>
      </c>
      <c r="BB58" s="212">
        <v>2.5840999999999998</v>
      </c>
      <c r="BC58" s="212">
        <v>2.1514000000000002</v>
      </c>
      <c r="BD58" s="212">
        <v>2.1396999999999999</v>
      </c>
      <c r="BE58" s="212">
        <v>2.2017000000000002</v>
      </c>
      <c r="BF58" s="212">
        <v>3.0428999999999999</v>
      </c>
      <c r="BG58" s="212">
        <v>3.0789</v>
      </c>
      <c r="BH58" s="212">
        <v>2.944</v>
      </c>
      <c r="BI58" s="212">
        <v>2.2837999999999998</v>
      </c>
      <c r="BJ58" s="212">
        <v>2.5773999999999999</v>
      </c>
      <c r="BK58" s="212">
        <v>3.1979000000000002</v>
      </c>
      <c r="BL58" s="212">
        <v>3.2195</v>
      </c>
      <c r="BM58" s="212">
        <v>3.1509999999999998</v>
      </c>
      <c r="BN58" s="212">
        <v>2.7231999999999998</v>
      </c>
      <c r="BO58" s="212">
        <v>2.2684000000000002</v>
      </c>
      <c r="BP58" s="212">
        <v>2.2528000000000001</v>
      </c>
      <c r="BQ58" s="212">
        <v>2.3035999999999999</v>
      </c>
      <c r="BR58" s="212">
        <v>3.1307999999999998</v>
      </c>
      <c r="BS58" s="212">
        <v>3.1617999999999999</v>
      </c>
      <c r="BT58" s="212">
        <v>3.0253000000000001</v>
      </c>
      <c r="BU58" s="212">
        <v>2.3626</v>
      </c>
      <c r="BV58" s="212">
        <v>2.6787999999999998</v>
      </c>
      <c r="BW58" s="212">
        <v>3.2894000000000001</v>
      </c>
      <c r="BX58" s="11">
        <v>3.3102</v>
      </c>
      <c r="BY58" s="11">
        <v>3.2412000000000001</v>
      </c>
      <c r="BZ58" s="11">
        <v>2.8403</v>
      </c>
      <c r="CA58" s="11">
        <v>2.3874</v>
      </c>
      <c r="CB58" s="11">
        <v>2.3717999999999999</v>
      </c>
      <c r="CC58" s="11">
        <v>2.4236</v>
      </c>
      <c r="CD58" s="11">
        <v>3.2517999999999998</v>
      </c>
      <c r="CE58" s="11">
        <v>3.2888000000000002</v>
      </c>
      <c r="CF58" s="11">
        <v>3.1583000000000001</v>
      </c>
      <c r="CG58" s="11">
        <v>2.4965999999999999</v>
      </c>
      <c r="CH58" s="11">
        <v>2.8168000000000002</v>
      </c>
      <c r="CI58" s="11">
        <v>3.4251999999999998</v>
      </c>
      <c r="CJ58" s="11">
        <v>3.4409999999999998</v>
      </c>
      <c r="CK58" s="11">
        <v>3.3729</v>
      </c>
      <c r="CL58" s="11">
        <v>2.9714999999999998</v>
      </c>
      <c r="CM58" s="11">
        <v>2.5049999999999999</v>
      </c>
      <c r="CN58" s="11">
        <v>2.4893999999999998</v>
      </c>
      <c r="CO58" s="11">
        <v>2.5402</v>
      </c>
      <c r="CP58" s="11">
        <v>3.3673999999999999</v>
      </c>
      <c r="CQ58" s="11">
        <v>3.4053</v>
      </c>
      <c r="CR58" s="11">
        <v>3.2770000000000001</v>
      </c>
      <c r="CS58" s="11">
        <v>2.6190000000000002</v>
      </c>
      <c r="CT58" s="11">
        <v>2.9434999999999998</v>
      </c>
      <c r="CU58" s="11">
        <v>3.5424000000000002</v>
      </c>
      <c r="CV58" s="11">
        <v>3.5581999999999998</v>
      </c>
      <c r="CW58" s="11">
        <v>3.4889999999999999</v>
      </c>
      <c r="CX58" s="11">
        <v>3.0872999999999999</v>
      </c>
      <c r="CY58" s="11">
        <v>2.6160000000000001</v>
      </c>
      <c r="CZ58" s="11">
        <v>2.5975000000000001</v>
      </c>
      <c r="DA58" s="11">
        <v>2.6492</v>
      </c>
      <c r="DB58" s="11">
        <v>3.4771000000000001</v>
      </c>
      <c r="DC58" s="11">
        <v>3.5139999999999998</v>
      </c>
      <c r="DD58" s="11">
        <v>3.3868</v>
      </c>
      <c r="DE58" s="11">
        <v>2.7290999999999999</v>
      </c>
      <c r="DF58" s="11">
        <v>3.056</v>
      </c>
      <c r="DG58" s="11">
        <v>3.6549</v>
      </c>
      <c r="DH58" s="11">
        <v>3.6726999999999999</v>
      </c>
      <c r="DI58" s="11">
        <v>3.6034999999999999</v>
      </c>
      <c r="DJ58" s="11">
        <v>3.2018</v>
      </c>
      <c r="DK58" s="11">
        <v>2.7155999999999998</v>
      </c>
      <c r="DL58" s="11">
        <v>2.6949000000000001</v>
      </c>
      <c r="DM58" s="11">
        <v>2.7467999999999999</v>
      </c>
      <c r="DN58" s="11">
        <v>3.5838000000000001</v>
      </c>
      <c r="DO58" s="11">
        <v>3.6427999999999998</v>
      </c>
      <c r="DP58" s="11">
        <v>3.5232000000000001</v>
      </c>
      <c r="DQ58" s="11">
        <v>2.8788</v>
      </c>
      <c r="DR58" s="11">
        <v>3.1977000000000002</v>
      </c>
      <c r="DS58" s="11">
        <v>3.7921</v>
      </c>
      <c r="DT58" s="11">
        <v>3.8089</v>
      </c>
      <c r="DU58" s="11">
        <v>3.7397</v>
      </c>
      <c r="DV58" s="11">
        <v>3.3384</v>
      </c>
      <c r="DW58" s="11">
        <v>2.7898999999999998</v>
      </c>
      <c r="DX58" s="11">
        <v>2.7675000000000001</v>
      </c>
    </row>
    <row r="59" spans="2:240" s="47" customFormat="1" x14ac:dyDescent="0.2">
      <c r="C59" s="99">
        <f>NYMEX_Futures!B9</f>
        <v>43602</v>
      </c>
      <c r="D59" s="101"/>
      <c r="E59" s="101"/>
      <c r="F59" s="101"/>
      <c r="G59" s="213"/>
      <c r="H59" s="213"/>
      <c r="I59" s="213">
        <v>2.1718999999999999</v>
      </c>
      <c r="J59" s="213">
        <v>3.2164999999999999</v>
      </c>
      <c r="K59" s="213">
        <v>3.3473999999999999</v>
      </c>
      <c r="L59" s="213">
        <v>2.8329</v>
      </c>
      <c r="M59" s="213">
        <v>2.4142000000000001</v>
      </c>
      <c r="N59" s="213">
        <v>2.6272000000000002</v>
      </c>
      <c r="O59" s="213">
        <v>3.673</v>
      </c>
      <c r="P59" s="213">
        <v>3.6955</v>
      </c>
      <c r="Q59" s="213">
        <v>3.1678999999999999</v>
      </c>
      <c r="R59" s="213">
        <v>2.4799000000000002</v>
      </c>
      <c r="S59" s="213">
        <v>2.0876000000000001</v>
      </c>
      <c r="T59" s="213">
        <v>2.0467</v>
      </c>
      <c r="U59" s="213">
        <v>2.1364000000000001</v>
      </c>
      <c r="V59" s="213">
        <v>2.9377</v>
      </c>
      <c r="W59" s="213">
        <v>2.9641999999999999</v>
      </c>
      <c r="X59" s="213">
        <v>2.8073000000000001</v>
      </c>
      <c r="Y59" s="213">
        <v>2.2189000000000001</v>
      </c>
      <c r="Z59" s="213">
        <v>2.3895</v>
      </c>
      <c r="AA59" s="213">
        <v>3.2393000000000001</v>
      </c>
      <c r="AB59" s="213">
        <v>3.1583000000000001</v>
      </c>
      <c r="AC59" s="213">
        <v>3.0737999999999999</v>
      </c>
      <c r="AD59" s="213">
        <v>2.5282</v>
      </c>
      <c r="AE59" s="213">
        <v>2.0558999999999998</v>
      </c>
      <c r="AF59" s="213">
        <v>2.0228999999999999</v>
      </c>
      <c r="AG59" s="213">
        <v>2.0739000000000001</v>
      </c>
      <c r="AH59" s="213">
        <v>2.8906000000000001</v>
      </c>
      <c r="AI59" s="213">
        <v>2.9188000000000001</v>
      </c>
      <c r="AJ59" s="213">
        <v>2.7818000000000001</v>
      </c>
      <c r="AK59" s="213">
        <v>2.1318999999999999</v>
      </c>
      <c r="AL59" s="213">
        <v>2.4740000000000002</v>
      </c>
      <c r="AM59" s="213">
        <v>3.0926</v>
      </c>
      <c r="AN59" s="213">
        <v>3.1082000000000001</v>
      </c>
      <c r="AO59" s="213">
        <v>3.0312000000000001</v>
      </c>
      <c r="AP59" s="213">
        <v>2.5743999999999998</v>
      </c>
      <c r="AQ59" s="213">
        <v>2.0777000000000001</v>
      </c>
      <c r="AR59" s="213">
        <v>2.0491999999999999</v>
      </c>
      <c r="AS59" s="213">
        <v>2.1019000000000001</v>
      </c>
      <c r="AT59" s="213">
        <v>2.9321000000000002</v>
      </c>
      <c r="AU59" s="213">
        <v>2.9618000000000002</v>
      </c>
      <c r="AV59" s="213">
        <v>2.8247</v>
      </c>
      <c r="AW59" s="213">
        <v>2.1627999999999998</v>
      </c>
      <c r="AX59" s="213">
        <v>2.456</v>
      </c>
      <c r="AY59" s="213">
        <v>3.0768</v>
      </c>
      <c r="AZ59" s="213">
        <v>3.0952000000000002</v>
      </c>
      <c r="BA59" s="213">
        <v>3.0188000000000001</v>
      </c>
      <c r="BB59" s="213">
        <v>2.5785999999999998</v>
      </c>
      <c r="BC59" s="213">
        <v>2.1480000000000001</v>
      </c>
      <c r="BD59" s="213">
        <v>2.1362000000000001</v>
      </c>
      <c r="BE59" s="213">
        <v>2.1983000000000001</v>
      </c>
      <c r="BF59" s="213">
        <v>3.0402</v>
      </c>
      <c r="BG59" s="213">
        <v>3.0760000000000001</v>
      </c>
      <c r="BH59" s="213">
        <v>2.9411</v>
      </c>
      <c r="BI59" s="213">
        <v>2.2805</v>
      </c>
      <c r="BJ59" s="213">
        <v>2.5718999999999999</v>
      </c>
      <c r="BK59" s="213">
        <v>3.1937000000000002</v>
      </c>
      <c r="BL59" s="213">
        <v>3.2151000000000001</v>
      </c>
      <c r="BM59" s="213">
        <v>3.1465999999999998</v>
      </c>
      <c r="BN59" s="213">
        <v>2.7176999999999998</v>
      </c>
      <c r="BO59" s="213">
        <v>2.2650000000000001</v>
      </c>
      <c r="BP59" s="213">
        <v>2.2494000000000001</v>
      </c>
      <c r="BQ59" s="213">
        <v>2.3003</v>
      </c>
      <c r="BR59" s="213">
        <v>3.1280999999999999</v>
      </c>
      <c r="BS59" s="213">
        <v>3.1587999999999998</v>
      </c>
      <c r="BT59" s="213">
        <v>3.0225</v>
      </c>
      <c r="BU59" s="213">
        <v>2.3593000000000002</v>
      </c>
      <c r="BV59" s="213">
        <v>2.6732999999999998</v>
      </c>
      <c r="BW59" s="213">
        <v>3.2852000000000001</v>
      </c>
      <c r="BX59" s="47">
        <v>3.3058000000000001</v>
      </c>
      <c r="BY59" s="47">
        <v>3.2368000000000001</v>
      </c>
      <c r="BZ59" s="47">
        <v>2.8348</v>
      </c>
      <c r="CA59" s="47">
        <v>2.3839999999999999</v>
      </c>
      <c r="CB59" s="47">
        <v>2.3683999999999998</v>
      </c>
      <c r="CC59" s="47">
        <v>2.4203000000000001</v>
      </c>
      <c r="CD59" s="47">
        <v>3.2490999999999999</v>
      </c>
      <c r="CE59" s="47">
        <v>3.2858000000000001</v>
      </c>
      <c r="CF59" s="47">
        <v>3.1555</v>
      </c>
      <c r="CG59" s="47">
        <v>2.4933000000000001</v>
      </c>
      <c r="CH59" s="47">
        <v>2.8113000000000001</v>
      </c>
      <c r="CI59" s="47">
        <v>3.4209999999999998</v>
      </c>
      <c r="CJ59" s="47">
        <v>3.4367000000000001</v>
      </c>
      <c r="CK59" s="47">
        <v>3.3685</v>
      </c>
      <c r="CL59" s="47">
        <v>2.9660000000000002</v>
      </c>
      <c r="CM59" s="47">
        <v>2.5015000000000001</v>
      </c>
      <c r="CN59" s="47">
        <v>2.4860000000000002</v>
      </c>
      <c r="CO59" s="47">
        <v>2.5367999999999999</v>
      </c>
      <c r="CP59" s="47">
        <v>3.3647</v>
      </c>
      <c r="CQ59" s="47">
        <v>3.4024000000000001</v>
      </c>
      <c r="CR59" s="47">
        <v>3.2742</v>
      </c>
      <c r="CS59" s="47">
        <v>2.6156999999999999</v>
      </c>
      <c r="CT59" s="47">
        <v>2.9380000000000002</v>
      </c>
      <c r="CU59" s="47">
        <v>3.5381999999999998</v>
      </c>
      <c r="CV59" s="47">
        <v>3.5537999999999998</v>
      </c>
      <c r="CW59" s="47">
        <v>3.4845999999999999</v>
      </c>
      <c r="CX59" s="47">
        <v>3.0817999999999999</v>
      </c>
      <c r="CY59" s="47">
        <v>2.6126</v>
      </c>
      <c r="CZ59" s="47">
        <v>2.5941000000000001</v>
      </c>
      <c r="DA59" s="47">
        <v>2.6459000000000001</v>
      </c>
      <c r="DB59" s="47">
        <v>3.4744000000000002</v>
      </c>
      <c r="DC59" s="47">
        <v>3.5110999999999999</v>
      </c>
      <c r="DD59" s="47">
        <v>3.3839000000000001</v>
      </c>
      <c r="DE59" s="47">
        <v>2.7258</v>
      </c>
      <c r="DF59" s="47">
        <v>3.0505</v>
      </c>
      <c r="DG59" s="47">
        <v>3.6507000000000001</v>
      </c>
      <c r="DH59" s="47">
        <v>3.6684000000000001</v>
      </c>
      <c r="DI59" s="47">
        <v>3.5991</v>
      </c>
      <c r="DJ59" s="47">
        <v>3.1962000000000002</v>
      </c>
      <c r="DK59" s="47">
        <v>2.7121</v>
      </c>
      <c r="DL59" s="47">
        <v>2.6915</v>
      </c>
      <c r="DM59" s="47">
        <v>2.7433999999999998</v>
      </c>
      <c r="DN59" s="47">
        <v>3.5811000000000002</v>
      </c>
      <c r="DO59" s="47">
        <v>3.6398000000000001</v>
      </c>
      <c r="DP59" s="47">
        <v>3.5203000000000002</v>
      </c>
      <c r="DQ59" s="47">
        <v>2.8755000000000002</v>
      </c>
      <c r="DR59" s="47">
        <v>3.1922000000000001</v>
      </c>
      <c r="DS59" s="47">
        <v>3.7879</v>
      </c>
      <c r="DT59" s="47">
        <v>3.8045</v>
      </c>
      <c r="DU59" s="47">
        <v>3.7353000000000001</v>
      </c>
      <c r="DV59" s="47">
        <v>3.3328000000000002</v>
      </c>
      <c r="DW59" s="47">
        <v>2.7864</v>
      </c>
      <c r="DX59" s="47">
        <v>2.7639999999999998</v>
      </c>
    </row>
    <row r="60" spans="2:240" s="47" customFormat="1" x14ac:dyDescent="0.2">
      <c r="C60" s="99">
        <f>NYMEX_Futures!B10</f>
        <v>43601</v>
      </c>
      <c r="D60" s="102"/>
      <c r="E60" s="102"/>
      <c r="F60" s="102"/>
      <c r="G60" s="214"/>
      <c r="H60" s="214"/>
      <c r="I60" s="214">
        <v>2.2193999999999998</v>
      </c>
      <c r="J60" s="214">
        <v>3.2334999999999998</v>
      </c>
      <c r="K60" s="214">
        <v>3.3637000000000001</v>
      </c>
      <c r="L60" s="214">
        <v>2.8477999999999999</v>
      </c>
      <c r="M60" s="214">
        <v>2.4325000000000001</v>
      </c>
      <c r="N60" s="214">
        <v>2.6307</v>
      </c>
      <c r="O60" s="214">
        <v>3.6732</v>
      </c>
      <c r="P60" s="214">
        <v>3.6917</v>
      </c>
      <c r="Q60" s="214">
        <v>3.1627000000000001</v>
      </c>
      <c r="R60" s="214">
        <v>2.4601000000000002</v>
      </c>
      <c r="S60" s="214">
        <v>2.1031</v>
      </c>
      <c r="T60" s="214">
        <v>2.0611999999999999</v>
      </c>
      <c r="U60" s="214">
        <v>2.1497000000000002</v>
      </c>
      <c r="V60" s="214">
        <v>2.9481000000000002</v>
      </c>
      <c r="W60" s="214">
        <v>2.9756999999999998</v>
      </c>
      <c r="X60" s="214">
        <v>2.8193000000000001</v>
      </c>
      <c r="Y60" s="214">
        <v>2.2323</v>
      </c>
      <c r="Z60" s="214">
        <v>2.3942000000000001</v>
      </c>
      <c r="AA60" s="214">
        <v>3.2383999999999999</v>
      </c>
      <c r="AB60" s="214">
        <v>3.1581000000000001</v>
      </c>
      <c r="AC60" s="214">
        <v>3.0750999999999999</v>
      </c>
      <c r="AD60" s="214">
        <v>2.5295999999999998</v>
      </c>
      <c r="AE60" s="214">
        <v>2.0609000000000002</v>
      </c>
      <c r="AF60" s="214">
        <v>2.028</v>
      </c>
      <c r="AG60" s="214">
        <v>2.0773999999999999</v>
      </c>
      <c r="AH60" s="214">
        <v>2.8883999999999999</v>
      </c>
      <c r="AI60" s="214">
        <v>2.9165999999999999</v>
      </c>
      <c r="AJ60" s="214">
        <v>2.7803</v>
      </c>
      <c r="AK60" s="214">
        <v>2.1356000000000002</v>
      </c>
      <c r="AL60" s="214">
        <v>2.4721000000000002</v>
      </c>
      <c r="AM60" s="214">
        <v>3.0859000000000001</v>
      </c>
      <c r="AN60" s="214">
        <v>3.1027999999999998</v>
      </c>
      <c r="AO60" s="214">
        <v>3.0259</v>
      </c>
      <c r="AP60" s="214">
        <v>2.5727000000000002</v>
      </c>
      <c r="AQ60" s="214">
        <v>2.0773999999999999</v>
      </c>
      <c r="AR60" s="214">
        <v>2.0489999999999999</v>
      </c>
      <c r="AS60" s="214">
        <v>2.1011000000000002</v>
      </c>
      <c r="AT60" s="214">
        <v>2.9239000000000002</v>
      </c>
      <c r="AU60" s="214">
        <v>2.9535</v>
      </c>
      <c r="AV60" s="214">
        <v>2.8174000000000001</v>
      </c>
      <c r="AW60" s="214">
        <v>2.1621000000000001</v>
      </c>
      <c r="AX60" s="214">
        <v>2.4540999999999999</v>
      </c>
      <c r="AY60" s="214">
        <v>3.0701000000000001</v>
      </c>
      <c r="AZ60" s="214">
        <v>3.0897999999999999</v>
      </c>
      <c r="BA60" s="214">
        <v>3.0135000000000001</v>
      </c>
      <c r="BB60" s="214">
        <v>2.5769000000000002</v>
      </c>
      <c r="BC60" s="214">
        <v>2.1455000000000002</v>
      </c>
      <c r="BD60" s="214">
        <v>2.1339999999999999</v>
      </c>
      <c r="BE60" s="214">
        <v>2.1953</v>
      </c>
      <c r="BF60" s="214">
        <v>3.0289999999999999</v>
      </c>
      <c r="BG60" s="214">
        <v>3.0647000000000002</v>
      </c>
      <c r="BH60" s="214">
        <v>2.931</v>
      </c>
      <c r="BI60" s="214">
        <v>2.2776000000000001</v>
      </c>
      <c r="BJ60" s="214">
        <v>2.57</v>
      </c>
      <c r="BK60" s="214">
        <v>3.1869999999999998</v>
      </c>
      <c r="BL60" s="214">
        <v>3.2097000000000002</v>
      </c>
      <c r="BM60" s="214">
        <v>3.1413000000000002</v>
      </c>
      <c r="BN60" s="214">
        <v>2.7159</v>
      </c>
      <c r="BO60" s="214">
        <v>2.2625999999999999</v>
      </c>
      <c r="BP60" s="214">
        <v>2.2471000000000001</v>
      </c>
      <c r="BQ60" s="214">
        <v>2.2972999999999999</v>
      </c>
      <c r="BR60" s="214">
        <v>3.1168999999999998</v>
      </c>
      <c r="BS60" s="214">
        <v>3.1475</v>
      </c>
      <c r="BT60" s="214">
        <v>3.0123000000000002</v>
      </c>
      <c r="BU60" s="214">
        <v>2.3563000000000001</v>
      </c>
      <c r="BV60" s="214">
        <v>2.6714000000000002</v>
      </c>
      <c r="BW60" s="214">
        <v>3.2786</v>
      </c>
      <c r="BX60" s="47">
        <v>3.3005</v>
      </c>
      <c r="BY60" s="47">
        <v>3.2315</v>
      </c>
      <c r="BZ60" s="47">
        <v>2.8330000000000002</v>
      </c>
      <c r="CA60" s="47">
        <v>2.3816000000000002</v>
      </c>
      <c r="CB60" s="47">
        <v>2.3660999999999999</v>
      </c>
      <c r="CC60" s="47">
        <v>2.4173</v>
      </c>
      <c r="CD60" s="47">
        <v>3.2378999999999998</v>
      </c>
      <c r="CE60" s="47">
        <v>3.2745000000000002</v>
      </c>
      <c r="CF60" s="47">
        <v>3.1453000000000002</v>
      </c>
      <c r="CG60" s="47">
        <v>2.4903</v>
      </c>
      <c r="CH60" s="47">
        <v>2.8094000000000001</v>
      </c>
      <c r="CI60" s="47">
        <v>3.4142999999999999</v>
      </c>
      <c r="CJ60" s="47">
        <v>3.4312999999999998</v>
      </c>
      <c r="CK60" s="47">
        <v>3.3632</v>
      </c>
      <c r="CL60" s="47">
        <v>2.9641999999999999</v>
      </c>
      <c r="CM60" s="47">
        <v>2.4990999999999999</v>
      </c>
      <c r="CN60" s="47">
        <v>2.4836999999999998</v>
      </c>
      <c r="CO60" s="47">
        <v>2.5337999999999998</v>
      </c>
      <c r="CP60" s="47">
        <v>3.3534999999999999</v>
      </c>
      <c r="CQ60" s="47">
        <v>3.3910999999999998</v>
      </c>
      <c r="CR60" s="47">
        <v>3.2639999999999998</v>
      </c>
      <c r="CS60" s="47">
        <v>2.6128</v>
      </c>
      <c r="CT60" s="47">
        <v>2.9361999999999999</v>
      </c>
      <c r="CU60" s="47">
        <v>3.5314999999999999</v>
      </c>
      <c r="CV60" s="47">
        <v>3.5484</v>
      </c>
      <c r="CW60" s="47">
        <v>3.4792999999999998</v>
      </c>
      <c r="CX60" s="47">
        <v>3.08</v>
      </c>
      <c r="CY60" s="47">
        <v>2.6101999999999999</v>
      </c>
      <c r="CZ60" s="47">
        <v>2.5918000000000001</v>
      </c>
      <c r="DA60" s="47">
        <v>2.6429</v>
      </c>
      <c r="DB60" s="47">
        <v>3.4632000000000001</v>
      </c>
      <c r="DC60" s="47">
        <v>3.4998</v>
      </c>
      <c r="DD60" s="47">
        <v>3.3738000000000001</v>
      </c>
      <c r="DE60" s="47">
        <v>2.7227999999999999</v>
      </c>
      <c r="DF60" s="47">
        <v>3.0486</v>
      </c>
      <c r="DG60" s="47">
        <v>3.6440000000000001</v>
      </c>
      <c r="DH60" s="47">
        <v>3.6629999999999998</v>
      </c>
      <c r="DI60" s="47">
        <v>3.5937999999999999</v>
      </c>
      <c r="DJ60" s="47">
        <v>3.1943999999999999</v>
      </c>
      <c r="DK60" s="47">
        <v>2.7097000000000002</v>
      </c>
      <c r="DL60" s="47">
        <v>2.6892</v>
      </c>
      <c r="DM60" s="47">
        <v>2.7404999999999999</v>
      </c>
      <c r="DN60" s="47">
        <v>3.5699000000000001</v>
      </c>
      <c r="DO60" s="47">
        <v>3.6284999999999998</v>
      </c>
      <c r="DP60" s="47">
        <v>3.5102000000000002</v>
      </c>
      <c r="DQ60" s="47">
        <v>2.8725000000000001</v>
      </c>
      <c r="DR60" s="47">
        <v>3.1903000000000001</v>
      </c>
      <c r="DS60" s="47">
        <v>3.7812000000000001</v>
      </c>
      <c r="DT60" s="47">
        <v>3.7991000000000001</v>
      </c>
      <c r="DU60" s="47">
        <v>3.7301000000000002</v>
      </c>
      <c r="DV60" s="47">
        <v>3.3311000000000002</v>
      </c>
      <c r="DW60" s="47">
        <v>2.7839999999999998</v>
      </c>
      <c r="DX60" s="47">
        <v>2.7618</v>
      </c>
    </row>
    <row r="61" spans="2:240" s="47" customFormat="1" x14ac:dyDescent="0.2">
      <c r="C61" s="99">
        <f>NYMEX_Futures!B11</f>
        <v>43600</v>
      </c>
      <c r="D61" s="102"/>
      <c r="E61" s="102"/>
      <c r="F61" s="102"/>
      <c r="G61" s="214"/>
      <c r="H61" s="214"/>
      <c r="I61" s="214">
        <v>2.1861000000000002</v>
      </c>
      <c r="J61" s="214">
        <v>3.1941999999999999</v>
      </c>
      <c r="K61" s="214">
        <v>3.3260999999999998</v>
      </c>
      <c r="L61" s="214">
        <v>2.8813</v>
      </c>
      <c r="M61" s="214">
        <v>2.4169999999999998</v>
      </c>
      <c r="N61" s="214">
        <v>2.5891999999999999</v>
      </c>
      <c r="O61" s="214">
        <v>3.6315</v>
      </c>
      <c r="P61" s="214">
        <v>3.6478999999999999</v>
      </c>
      <c r="Q61" s="214">
        <v>3.1219000000000001</v>
      </c>
      <c r="R61" s="214">
        <v>2.4222000000000001</v>
      </c>
      <c r="S61" s="214">
        <v>2.0884</v>
      </c>
      <c r="T61" s="214">
        <v>2.0486</v>
      </c>
      <c r="U61" s="214">
        <v>2.1389999999999998</v>
      </c>
      <c r="V61" s="214">
        <v>2.9390000000000001</v>
      </c>
      <c r="W61" s="214">
        <v>2.9653999999999998</v>
      </c>
      <c r="X61" s="214">
        <v>2.8079999999999998</v>
      </c>
      <c r="Y61" s="214">
        <v>2.2227000000000001</v>
      </c>
      <c r="Z61" s="214">
        <v>2.3729</v>
      </c>
      <c r="AA61" s="214">
        <v>3.2277999999999998</v>
      </c>
      <c r="AB61" s="214">
        <v>3.1469999999999998</v>
      </c>
      <c r="AC61" s="214">
        <v>3.0636000000000001</v>
      </c>
      <c r="AD61" s="214">
        <v>2.5196999999999998</v>
      </c>
      <c r="AE61" s="214">
        <v>2.0547</v>
      </c>
      <c r="AF61" s="214">
        <v>2.0246</v>
      </c>
      <c r="AG61" s="214">
        <v>2.0743999999999998</v>
      </c>
      <c r="AH61" s="214">
        <v>2.8894000000000002</v>
      </c>
      <c r="AI61" s="214">
        <v>2.9163999999999999</v>
      </c>
      <c r="AJ61" s="214">
        <v>2.7799</v>
      </c>
      <c r="AK61" s="214">
        <v>2.1303000000000001</v>
      </c>
      <c r="AL61" s="214">
        <v>2.4611000000000001</v>
      </c>
      <c r="AM61" s="214">
        <v>3.0819999999999999</v>
      </c>
      <c r="AN61" s="214">
        <v>3.0968</v>
      </c>
      <c r="AO61" s="214">
        <v>3.0200999999999998</v>
      </c>
      <c r="AP61" s="214">
        <v>2.5617000000000001</v>
      </c>
      <c r="AQ61" s="214">
        <v>2.0670999999999999</v>
      </c>
      <c r="AR61" s="214">
        <v>2.0386000000000002</v>
      </c>
      <c r="AS61" s="214">
        <v>2.0910000000000002</v>
      </c>
      <c r="AT61" s="214">
        <v>2.9169999999999998</v>
      </c>
      <c r="AU61" s="214">
        <v>2.9464000000000001</v>
      </c>
      <c r="AV61" s="214">
        <v>2.8100999999999998</v>
      </c>
      <c r="AW61" s="214">
        <v>2.1516000000000002</v>
      </c>
      <c r="AX61" s="214">
        <v>2.4411</v>
      </c>
      <c r="AY61" s="214">
        <v>3.0642</v>
      </c>
      <c r="AZ61" s="214">
        <v>3.0817999999999999</v>
      </c>
      <c r="BA61" s="214">
        <v>3.0057</v>
      </c>
      <c r="BB61" s="214">
        <v>2.5659000000000001</v>
      </c>
      <c r="BC61" s="214">
        <v>2.1252</v>
      </c>
      <c r="BD61" s="214">
        <v>2.1137000000000001</v>
      </c>
      <c r="BE61" s="214">
        <v>2.1749999999999998</v>
      </c>
      <c r="BF61" s="214">
        <v>3.0062000000000002</v>
      </c>
      <c r="BG61" s="214">
        <v>3.0415000000000001</v>
      </c>
      <c r="BH61" s="214">
        <v>2.9085999999999999</v>
      </c>
      <c r="BI61" s="214">
        <v>2.2565</v>
      </c>
      <c r="BJ61" s="214">
        <v>2.5621</v>
      </c>
      <c r="BK61" s="214">
        <v>3.1869999999999998</v>
      </c>
      <c r="BL61" s="214">
        <v>3.2086999999999999</v>
      </c>
      <c r="BM61" s="214">
        <v>3.1404999999999998</v>
      </c>
      <c r="BN61" s="214">
        <v>2.71</v>
      </c>
      <c r="BO61" s="214">
        <v>2.2549000000000001</v>
      </c>
      <c r="BP61" s="214">
        <v>2.2393999999999998</v>
      </c>
      <c r="BQ61" s="214">
        <v>2.2898000000000001</v>
      </c>
      <c r="BR61" s="214">
        <v>3.1110000000000002</v>
      </c>
      <c r="BS61" s="214">
        <v>3.1423999999999999</v>
      </c>
      <c r="BT61" s="214">
        <v>3.0112999999999999</v>
      </c>
      <c r="BU61" s="214">
        <v>2.3544</v>
      </c>
      <c r="BV61" s="214">
        <v>2.6743999999999999</v>
      </c>
      <c r="BW61" s="214">
        <v>3.2886000000000002</v>
      </c>
      <c r="BX61" s="47">
        <v>3.3083999999999998</v>
      </c>
      <c r="BY61" s="47">
        <v>3.2397</v>
      </c>
      <c r="BZ61" s="47">
        <v>2.8361000000000001</v>
      </c>
      <c r="CA61" s="47">
        <v>2.3843999999999999</v>
      </c>
      <c r="CB61" s="47">
        <v>2.3687999999999998</v>
      </c>
      <c r="CC61" s="47">
        <v>2.4203000000000001</v>
      </c>
      <c r="CD61" s="47">
        <v>3.2450000000000001</v>
      </c>
      <c r="CE61" s="47">
        <v>3.2814000000000001</v>
      </c>
      <c r="CF61" s="47">
        <v>3.1518999999999999</v>
      </c>
      <c r="CG61" s="47">
        <v>2.4931000000000001</v>
      </c>
      <c r="CH61" s="47">
        <v>2.8075000000000001</v>
      </c>
      <c r="CI61" s="47">
        <v>3.4194</v>
      </c>
      <c r="CJ61" s="47">
        <v>3.4342000000000001</v>
      </c>
      <c r="CK61" s="47">
        <v>3.3664000000000001</v>
      </c>
      <c r="CL61" s="47">
        <v>2.9622999999999999</v>
      </c>
      <c r="CM61" s="47">
        <v>2.4998</v>
      </c>
      <c r="CN61" s="47">
        <v>2.4842</v>
      </c>
      <c r="CO61" s="47">
        <v>2.5347</v>
      </c>
      <c r="CP61" s="47">
        <v>3.3576000000000001</v>
      </c>
      <c r="CQ61" s="47">
        <v>3.3948999999999998</v>
      </c>
      <c r="CR61" s="47">
        <v>3.2677</v>
      </c>
      <c r="CS61" s="47">
        <v>2.6133000000000002</v>
      </c>
      <c r="CT61" s="47">
        <v>2.9342000000000001</v>
      </c>
      <c r="CU61" s="47">
        <v>3.5365000000000002</v>
      </c>
      <c r="CV61" s="47">
        <v>3.5514000000000001</v>
      </c>
      <c r="CW61" s="47">
        <v>3.4824999999999999</v>
      </c>
      <c r="CX61" s="47">
        <v>3.0781000000000001</v>
      </c>
      <c r="CY61" s="47">
        <v>2.6086999999999998</v>
      </c>
      <c r="CZ61" s="47">
        <v>2.5901999999999998</v>
      </c>
      <c r="DA61" s="47">
        <v>2.6415999999999999</v>
      </c>
      <c r="DB61" s="47">
        <v>3.4643000000000002</v>
      </c>
      <c r="DC61" s="47">
        <v>3.5005999999999999</v>
      </c>
      <c r="DD61" s="47">
        <v>3.3746</v>
      </c>
      <c r="DE61" s="47">
        <v>2.7210999999999999</v>
      </c>
      <c r="DF61" s="47">
        <v>3.0466000000000002</v>
      </c>
      <c r="DG61" s="47">
        <v>3.6490999999999998</v>
      </c>
      <c r="DH61" s="47">
        <v>3.6659999999999999</v>
      </c>
      <c r="DI61" s="47">
        <v>3.597</v>
      </c>
      <c r="DJ61" s="47">
        <v>3.1924999999999999</v>
      </c>
      <c r="DK61" s="47">
        <v>2.7061000000000002</v>
      </c>
      <c r="DL61" s="47">
        <v>2.6856</v>
      </c>
      <c r="DM61" s="47">
        <v>2.7370000000000001</v>
      </c>
      <c r="DN61" s="47">
        <v>3.5680000000000001</v>
      </c>
      <c r="DO61" s="47">
        <v>3.6263999999999998</v>
      </c>
      <c r="DP61" s="47">
        <v>3.5081000000000002</v>
      </c>
      <c r="DQ61" s="47">
        <v>2.8685999999999998</v>
      </c>
      <c r="DR61" s="47">
        <v>3.1884999999999999</v>
      </c>
      <c r="DS61" s="47">
        <v>3.7864</v>
      </c>
      <c r="DT61" s="47">
        <v>3.8022</v>
      </c>
      <c r="DU61" s="47">
        <v>3.7334000000000001</v>
      </c>
      <c r="DV61" s="47">
        <v>3.3292999999999999</v>
      </c>
      <c r="DW61" s="47">
        <v>2.7804000000000002</v>
      </c>
      <c r="DX61" s="47">
        <v>2.7581000000000002</v>
      </c>
    </row>
    <row r="62" spans="2:240" s="47" customFormat="1" x14ac:dyDescent="0.2">
      <c r="C62" s="99">
        <f>NYMEX_Futures!B12</f>
        <v>43599</v>
      </c>
      <c r="D62" s="102"/>
      <c r="E62" s="102"/>
      <c r="F62" s="102"/>
      <c r="G62" s="214"/>
      <c r="H62" s="214"/>
      <c r="I62" s="214">
        <v>2.2522000000000002</v>
      </c>
      <c r="J62" s="214">
        <v>3.2458</v>
      </c>
      <c r="K62" s="214">
        <v>3.3794</v>
      </c>
      <c r="L62" s="214">
        <v>2.9062999999999999</v>
      </c>
      <c r="M62" s="214">
        <v>2.4592999999999998</v>
      </c>
      <c r="N62" s="214">
        <v>2.6116000000000001</v>
      </c>
      <c r="O62" s="214">
        <v>3.6755</v>
      </c>
      <c r="P62" s="214">
        <v>3.6938</v>
      </c>
      <c r="Q62" s="214">
        <v>3.1617000000000002</v>
      </c>
      <c r="R62" s="214">
        <v>2.4500000000000002</v>
      </c>
      <c r="S62" s="214">
        <v>2.1038000000000001</v>
      </c>
      <c r="T62" s="214">
        <v>2.0613999999999999</v>
      </c>
      <c r="U62" s="214">
        <v>2.1522999999999999</v>
      </c>
      <c r="V62" s="214">
        <v>2.9506000000000001</v>
      </c>
      <c r="W62" s="214">
        <v>2.9750000000000001</v>
      </c>
      <c r="X62" s="214">
        <v>2.8155999999999999</v>
      </c>
      <c r="Y62" s="214">
        <v>2.2288000000000001</v>
      </c>
      <c r="Z62" s="214">
        <v>2.3797000000000001</v>
      </c>
      <c r="AA62" s="214">
        <v>3.23</v>
      </c>
      <c r="AB62" s="214">
        <v>3.1501000000000001</v>
      </c>
      <c r="AC62" s="214">
        <v>3.0649999999999999</v>
      </c>
      <c r="AD62" s="214">
        <v>2.5209999999999999</v>
      </c>
      <c r="AE62" s="214">
        <v>2.0533999999999999</v>
      </c>
      <c r="AF62" s="214">
        <v>2.0203000000000002</v>
      </c>
      <c r="AG62" s="214">
        <v>2.0701000000000001</v>
      </c>
      <c r="AH62" s="214">
        <v>2.8835000000000002</v>
      </c>
      <c r="AI62" s="214">
        <v>2.9104999999999999</v>
      </c>
      <c r="AJ62" s="214">
        <v>2.774</v>
      </c>
      <c r="AK62" s="214">
        <v>2.1259000000000001</v>
      </c>
      <c r="AL62" s="214">
        <v>2.4596</v>
      </c>
      <c r="AM62" s="214">
        <v>3.0773999999999999</v>
      </c>
      <c r="AN62" s="214">
        <v>3.093</v>
      </c>
      <c r="AO62" s="214">
        <v>3.0163000000000002</v>
      </c>
      <c r="AP62" s="214">
        <v>2.56</v>
      </c>
      <c r="AQ62" s="214">
        <v>2.0613000000000001</v>
      </c>
      <c r="AR62" s="214">
        <v>2.0329000000000002</v>
      </c>
      <c r="AS62" s="214">
        <v>2.0851999999999999</v>
      </c>
      <c r="AT62" s="214">
        <v>2.9072</v>
      </c>
      <c r="AU62" s="214">
        <v>2.9365000000000001</v>
      </c>
      <c r="AV62" s="214">
        <v>2.8007</v>
      </c>
      <c r="AW62" s="214">
        <v>2.1455000000000002</v>
      </c>
      <c r="AX62" s="214">
        <v>2.4445999999999999</v>
      </c>
      <c r="AY62" s="214">
        <v>3.0646</v>
      </c>
      <c r="AZ62" s="214">
        <v>3.08</v>
      </c>
      <c r="BA62" s="214">
        <v>3.0019</v>
      </c>
      <c r="BB62" s="214">
        <v>2.5642</v>
      </c>
      <c r="BC62" s="214">
        <v>2.1187</v>
      </c>
      <c r="BD62" s="214">
        <v>2.1133000000000002</v>
      </c>
      <c r="BE62" s="214">
        <v>2.1736</v>
      </c>
      <c r="BF62" s="214">
        <v>3.0023</v>
      </c>
      <c r="BG62" s="214">
        <v>3.0375999999999999</v>
      </c>
      <c r="BH62" s="214">
        <v>2.9049</v>
      </c>
      <c r="BI62" s="214">
        <v>2.2549000000000001</v>
      </c>
      <c r="BJ62" s="214">
        <v>2.5655000000000001</v>
      </c>
      <c r="BK62" s="214">
        <v>3.1873999999999998</v>
      </c>
      <c r="BL62" s="214">
        <v>3.2099000000000002</v>
      </c>
      <c r="BM62" s="214">
        <v>3.1417000000000002</v>
      </c>
      <c r="BN62" s="214">
        <v>2.7132000000000001</v>
      </c>
      <c r="BO62" s="214">
        <v>2.2526999999999999</v>
      </c>
      <c r="BP62" s="214">
        <v>2.2372000000000001</v>
      </c>
      <c r="BQ62" s="214">
        <v>2.2877000000000001</v>
      </c>
      <c r="BR62" s="214">
        <v>3.1080999999999999</v>
      </c>
      <c r="BS62" s="214">
        <v>3.1395</v>
      </c>
      <c r="BT62" s="214">
        <v>3.0084</v>
      </c>
      <c r="BU62" s="214">
        <v>2.3521999999999998</v>
      </c>
      <c r="BV62" s="214">
        <v>2.6728999999999998</v>
      </c>
      <c r="BW62" s="214">
        <v>3.2839999999999998</v>
      </c>
      <c r="BX62" s="47">
        <v>3.3047</v>
      </c>
      <c r="BY62" s="47">
        <v>3.2359</v>
      </c>
      <c r="BZ62" s="47">
        <v>2.8363</v>
      </c>
      <c r="CA62" s="47">
        <v>2.3841000000000001</v>
      </c>
      <c r="CB62" s="47">
        <v>2.3685999999999998</v>
      </c>
      <c r="CC62" s="47">
        <v>2.4201999999999999</v>
      </c>
      <c r="CD62" s="47">
        <v>3.2441</v>
      </c>
      <c r="CE62" s="47">
        <v>3.2806000000000002</v>
      </c>
      <c r="CF62" s="47">
        <v>3.1509999999999998</v>
      </c>
      <c r="CG62" s="47">
        <v>2.4927999999999999</v>
      </c>
      <c r="CH62" s="47">
        <v>2.8079000000000001</v>
      </c>
      <c r="CI62" s="47">
        <v>3.4167999999999998</v>
      </c>
      <c r="CJ62" s="47">
        <v>3.4325000000000001</v>
      </c>
      <c r="CK62" s="47">
        <v>3.3685999999999998</v>
      </c>
      <c r="CL62" s="47">
        <v>2.9664999999999999</v>
      </c>
      <c r="CM62" s="47">
        <v>2.5034999999999998</v>
      </c>
      <c r="CN62" s="47">
        <v>2.488</v>
      </c>
      <c r="CO62" s="47">
        <v>2.5385</v>
      </c>
      <c r="CP62" s="47">
        <v>3.3607</v>
      </c>
      <c r="CQ62" s="47">
        <v>3.3980999999999999</v>
      </c>
      <c r="CR62" s="47">
        <v>3.2707999999999999</v>
      </c>
      <c r="CS62" s="47">
        <v>2.6171000000000002</v>
      </c>
      <c r="CT62" s="47">
        <v>2.9386999999999999</v>
      </c>
      <c r="CU62" s="47">
        <v>3.5379999999999998</v>
      </c>
      <c r="CV62" s="47">
        <v>3.5535999999999999</v>
      </c>
      <c r="CW62" s="47">
        <v>3.4878</v>
      </c>
      <c r="CX62" s="47">
        <v>3.0853000000000002</v>
      </c>
      <c r="CY62" s="47">
        <v>2.6004999999999998</v>
      </c>
      <c r="CZ62" s="47">
        <v>2.58</v>
      </c>
      <c r="DA62" s="47">
        <v>2.6284000000000001</v>
      </c>
      <c r="DB62" s="47">
        <v>3.4464000000000001</v>
      </c>
      <c r="DC62" s="47">
        <v>3.4828000000000001</v>
      </c>
      <c r="DD62" s="47">
        <v>3.3567</v>
      </c>
      <c r="DE62" s="47">
        <v>2.7039</v>
      </c>
      <c r="DF62" s="47">
        <v>3.0301</v>
      </c>
      <c r="DG62" s="47">
        <v>3.6295000000000002</v>
      </c>
      <c r="DH62" s="47">
        <v>3.6472000000000002</v>
      </c>
      <c r="DI62" s="47">
        <v>3.5783</v>
      </c>
      <c r="DJ62" s="47">
        <v>3.1758000000000002</v>
      </c>
      <c r="DK62" s="47">
        <v>2.6888000000000001</v>
      </c>
      <c r="DL62" s="47">
        <v>2.6682999999999999</v>
      </c>
      <c r="DM62" s="47">
        <v>2.7198000000000002</v>
      </c>
      <c r="DN62" s="47">
        <v>3.5501</v>
      </c>
      <c r="DO62" s="47">
        <v>3.6084999999999998</v>
      </c>
      <c r="DP62" s="47">
        <v>3.4902000000000002</v>
      </c>
      <c r="DQ62" s="47">
        <v>2.8513999999999999</v>
      </c>
      <c r="DR62" s="47">
        <v>3.1718999999999999</v>
      </c>
      <c r="DS62" s="47">
        <v>3.7667999999999999</v>
      </c>
      <c r="DT62" s="47">
        <v>3.7835000000000001</v>
      </c>
      <c r="DU62" s="47">
        <v>3.7145999999999999</v>
      </c>
      <c r="DV62" s="47">
        <v>3.3125</v>
      </c>
      <c r="DW62" s="47">
        <v>2.7631999999999999</v>
      </c>
      <c r="DX62" s="47">
        <v>2.7408999999999999</v>
      </c>
    </row>
    <row r="63" spans="2:240" s="47" customFormat="1" x14ac:dyDescent="0.2">
      <c r="C63" s="99">
        <f>NYMEX_Futures!B13</f>
        <v>43598</v>
      </c>
      <c r="D63" s="102"/>
      <c r="E63" s="102"/>
      <c r="F63" s="102"/>
      <c r="G63" s="214"/>
      <c r="H63" s="214"/>
      <c r="I63" s="214">
        <v>2.2168000000000001</v>
      </c>
      <c r="J63" s="214">
        <v>3.2006000000000001</v>
      </c>
      <c r="K63" s="214">
        <v>3.3361000000000001</v>
      </c>
      <c r="L63" s="214">
        <v>2.8651</v>
      </c>
      <c r="M63" s="214">
        <v>2.4093</v>
      </c>
      <c r="N63" s="214">
        <v>2.5703</v>
      </c>
      <c r="O63" s="214">
        <v>3.6442000000000001</v>
      </c>
      <c r="P63" s="214">
        <v>3.67</v>
      </c>
      <c r="Q63" s="214">
        <v>3.1332</v>
      </c>
      <c r="R63" s="214">
        <v>2.4230999999999998</v>
      </c>
      <c r="S63" s="214">
        <v>2.0844999999999998</v>
      </c>
      <c r="T63" s="214">
        <v>2.0409000000000002</v>
      </c>
      <c r="U63" s="214">
        <v>2.1318999999999999</v>
      </c>
      <c r="V63" s="214">
        <v>2.9302999999999999</v>
      </c>
      <c r="W63" s="214">
        <v>2.956</v>
      </c>
      <c r="X63" s="214">
        <v>2.7972999999999999</v>
      </c>
      <c r="Y63" s="214">
        <v>2.2115999999999998</v>
      </c>
      <c r="Z63" s="214">
        <v>2.3595999999999999</v>
      </c>
      <c r="AA63" s="214">
        <v>3.2121</v>
      </c>
      <c r="AB63" s="214">
        <v>3.1341999999999999</v>
      </c>
      <c r="AC63" s="214">
        <v>3.0535000000000001</v>
      </c>
      <c r="AD63" s="214">
        <v>2.5066000000000002</v>
      </c>
      <c r="AE63" s="214">
        <v>2.0394000000000001</v>
      </c>
      <c r="AF63" s="214">
        <v>2.0063</v>
      </c>
      <c r="AG63" s="214">
        <v>2.0560999999999998</v>
      </c>
      <c r="AH63" s="214">
        <v>2.8691</v>
      </c>
      <c r="AI63" s="214">
        <v>2.8974000000000002</v>
      </c>
      <c r="AJ63" s="214">
        <v>2.7618999999999998</v>
      </c>
      <c r="AK63" s="214">
        <v>2.1151</v>
      </c>
      <c r="AL63" s="214">
        <v>2.4483999999999999</v>
      </c>
      <c r="AM63" s="214">
        <v>3.0670999999999999</v>
      </c>
      <c r="AN63" s="214">
        <v>3.0825999999999998</v>
      </c>
      <c r="AO63" s="214">
        <v>3.0055999999999998</v>
      </c>
      <c r="AP63" s="214">
        <v>2.5488</v>
      </c>
      <c r="AQ63" s="214">
        <v>2.0503</v>
      </c>
      <c r="AR63" s="214">
        <v>2.0219</v>
      </c>
      <c r="AS63" s="214">
        <v>2.0741999999999998</v>
      </c>
      <c r="AT63" s="214">
        <v>2.8957999999999999</v>
      </c>
      <c r="AU63" s="214">
        <v>2.9253</v>
      </c>
      <c r="AV63" s="214">
        <v>2.7894999999999999</v>
      </c>
      <c r="AW63" s="214">
        <v>2.1347</v>
      </c>
      <c r="AX63" s="214">
        <v>2.4333999999999998</v>
      </c>
      <c r="AY63" s="214">
        <v>3.0541999999999998</v>
      </c>
      <c r="AZ63" s="214">
        <v>3.0695999999999999</v>
      </c>
      <c r="BA63" s="214">
        <v>2.9912000000000001</v>
      </c>
      <c r="BB63" s="214">
        <v>2.5529999999999999</v>
      </c>
      <c r="BC63" s="214">
        <v>2.1076999999999999</v>
      </c>
      <c r="BD63" s="214">
        <v>2.1023000000000001</v>
      </c>
      <c r="BE63" s="214">
        <v>2.1625000000000001</v>
      </c>
      <c r="BF63" s="214">
        <v>2.9908999999999999</v>
      </c>
      <c r="BG63" s="214">
        <v>3.0265</v>
      </c>
      <c r="BH63" s="214">
        <v>2.8936999999999999</v>
      </c>
      <c r="BI63" s="214">
        <v>2.2441</v>
      </c>
      <c r="BJ63" s="214">
        <v>2.5543</v>
      </c>
      <c r="BK63" s="214">
        <v>3.1770999999999998</v>
      </c>
      <c r="BL63" s="214">
        <v>3.1995</v>
      </c>
      <c r="BM63" s="214">
        <v>3.1309999999999998</v>
      </c>
      <c r="BN63" s="214">
        <v>2.702</v>
      </c>
      <c r="BO63" s="214">
        <v>2.2416999999999998</v>
      </c>
      <c r="BP63" s="214">
        <v>2.2262</v>
      </c>
      <c r="BQ63" s="214">
        <v>2.2766000000000002</v>
      </c>
      <c r="BR63" s="214">
        <v>3.0966999999999998</v>
      </c>
      <c r="BS63" s="214">
        <v>3.1284000000000001</v>
      </c>
      <c r="BT63" s="214">
        <v>2.9971999999999999</v>
      </c>
      <c r="BU63" s="214">
        <v>2.3414000000000001</v>
      </c>
      <c r="BV63" s="214">
        <v>2.6617000000000002</v>
      </c>
      <c r="BW63" s="214">
        <v>3.2736999999999998</v>
      </c>
      <c r="BX63" s="47">
        <v>3.2942999999999998</v>
      </c>
      <c r="BY63" s="47">
        <v>3.2252000000000001</v>
      </c>
      <c r="BZ63" s="47">
        <v>2.8250999999999999</v>
      </c>
      <c r="CA63" s="47">
        <v>2.3731</v>
      </c>
      <c r="CB63" s="47">
        <v>2.3576000000000001</v>
      </c>
      <c r="CC63" s="47">
        <v>2.4091</v>
      </c>
      <c r="CD63" s="47">
        <v>3.2326999999999999</v>
      </c>
      <c r="CE63" s="47">
        <v>3.2694000000000001</v>
      </c>
      <c r="CF63" s="47">
        <v>3.1398000000000001</v>
      </c>
      <c r="CG63" s="47">
        <v>2.4821</v>
      </c>
      <c r="CH63" s="47">
        <v>2.7967</v>
      </c>
      <c r="CI63" s="47">
        <v>3.4064999999999999</v>
      </c>
      <c r="CJ63" s="47">
        <v>3.4220999999999999</v>
      </c>
      <c r="CK63" s="47">
        <v>3.3578999999999999</v>
      </c>
      <c r="CL63" s="47">
        <v>2.9552999999999998</v>
      </c>
      <c r="CM63" s="47">
        <v>2.4925000000000002</v>
      </c>
      <c r="CN63" s="47">
        <v>2.4769999999999999</v>
      </c>
      <c r="CO63" s="47">
        <v>2.5274999999999999</v>
      </c>
      <c r="CP63" s="47">
        <v>3.3492999999999999</v>
      </c>
      <c r="CQ63" s="47">
        <v>3.387</v>
      </c>
      <c r="CR63" s="47">
        <v>3.2595999999999998</v>
      </c>
      <c r="CS63" s="47">
        <v>2.6063000000000001</v>
      </c>
      <c r="CT63" s="47">
        <v>2.9275000000000002</v>
      </c>
      <c r="CU63" s="47">
        <v>3.5276000000000001</v>
      </c>
      <c r="CV63" s="47">
        <v>3.5432999999999999</v>
      </c>
      <c r="CW63" s="47">
        <v>3.4771000000000001</v>
      </c>
      <c r="CX63" s="47">
        <v>3.0741000000000001</v>
      </c>
      <c r="CY63" s="47">
        <v>2.5895000000000001</v>
      </c>
      <c r="CZ63" s="47">
        <v>2.569</v>
      </c>
      <c r="DA63" s="47">
        <v>2.6173999999999999</v>
      </c>
      <c r="DB63" s="47">
        <v>3.4350000000000001</v>
      </c>
      <c r="DC63" s="47">
        <v>3.4716999999999998</v>
      </c>
      <c r="DD63" s="47">
        <v>3.3454999999999999</v>
      </c>
      <c r="DE63" s="47">
        <v>2.6930999999999998</v>
      </c>
      <c r="DF63" s="47">
        <v>3.0188999999999999</v>
      </c>
      <c r="DG63" s="47">
        <v>3.6192000000000002</v>
      </c>
      <c r="DH63" s="47">
        <v>3.6368</v>
      </c>
      <c r="DI63" s="47">
        <v>3.5676000000000001</v>
      </c>
      <c r="DJ63" s="47">
        <v>3.1646000000000001</v>
      </c>
      <c r="DK63" s="47">
        <v>2.6778</v>
      </c>
      <c r="DL63" s="47">
        <v>2.6573000000000002</v>
      </c>
      <c r="DM63" s="47">
        <v>2.7088000000000001</v>
      </c>
      <c r="DN63" s="47">
        <v>3.5387</v>
      </c>
      <c r="DO63" s="47">
        <v>3.5973999999999999</v>
      </c>
      <c r="DP63" s="47">
        <v>3.4790000000000001</v>
      </c>
      <c r="DQ63" s="47">
        <v>2.8405999999999998</v>
      </c>
      <c r="DR63" s="47">
        <v>3.1606999999999998</v>
      </c>
      <c r="DS63" s="47">
        <v>3.7565</v>
      </c>
      <c r="DT63" s="47">
        <v>3.7730999999999999</v>
      </c>
      <c r="DU63" s="47">
        <v>3.7039</v>
      </c>
      <c r="DV63" s="47">
        <v>3.3012999999999999</v>
      </c>
      <c r="DW63" s="47">
        <v>2.7521</v>
      </c>
      <c r="DX63" s="47">
        <v>2.7299000000000002</v>
      </c>
    </row>
    <row r="64" spans="2:240" s="47" customFormat="1" x14ac:dyDescent="0.2">
      <c r="C64" s="99">
        <f>NYMEX_Futures!B14</f>
        <v>43595</v>
      </c>
      <c r="D64" s="102"/>
      <c r="E64" s="102"/>
      <c r="F64" s="102"/>
      <c r="G64" s="214"/>
      <c r="H64" s="214"/>
      <c r="I64" s="214">
        <v>2.2115999999999998</v>
      </c>
      <c r="J64" s="214">
        <v>3.2052</v>
      </c>
      <c r="K64" s="214">
        <v>3.3414999999999999</v>
      </c>
      <c r="L64" s="214">
        <v>2.8711000000000002</v>
      </c>
      <c r="M64" s="214">
        <v>2.4142000000000001</v>
      </c>
      <c r="N64" s="214">
        <v>2.5507</v>
      </c>
      <c r="O64" s="214">
        <v>3.64</v>
      </c>
      <c r="P64" s="214">
        <v>3.6678999999999999</v>
      </c>
      <c r="Q64" s="214">
        <v>3.1299000000000001</v>
      </c>
      <c r="R64" s="214">
        <v>2.4207000000000001</v>
      </c>
      <c r="S64" s="214">
        <v>2.0798000000000001</v>
      </c>
      <c r="T64" s="214">
        <v>2.0354999999999999</v>
      </c>
      <c r="U64" s="214">
        <v>2.1274000000000002</v>
      </c>
      <c r="V64" s="214">
        <v>2.9255</v>
      </c>
      <c r="W64" s="214">
        <v>2.9508999999999999</v>
      </c>
      <c r="X64" s="214">
        <v>2.7925</v>
      </c>
      <c r="Y64" s="214">
        <v>2.2071999999999998</v>
      </c>
      <c r="Z64" s="214">
        <v>2.3586999999999998</v>
      </c>
      <c r="AA64" s="214">
        <v>3.2065000000000001</v>
      </c>
      <c r="AB64" s="214">
        <v>3.1297000000000001</v>
      </c>
      <c r="AC64" s="214">
        <v>3.0493999999999999</v>
      </c>
      <c r="AD64" s="214">
        <v>2.5053000000000001</v>
      </c>
      <c r="AE64" s="214">
        <v>2.0348000000000002</v>
      </c>
      <c r="AF64" s="214">
        <v>2.0015000000000001</v>
      </c>
      <c r="AG64" s="214">
        <v>2.0514999999999999</v>
      </c>
      <c r="AH64" s="214">
        <v>2.8616999999999999</v>
      </c>
      <c r="AI64" s="214">
        <v>2.89</v>
      </c>
      <c r="AJ64" s="214">
        <v>2.7547999999999999</v>
      </c>
      <c r="AK64" s="214">
        <v>2.1101999999999999</v>
      </c>
      <c r="AL64" s="214">
        <v>2.4466000000000001</v>
      </c>
      <c r="AM64" s="214">
        <v>3.0617999999999999</v>
      </c>
      <c r="AN64" s="214">
        <v>3.0781000000000001</v>
      </c>
      <c r="AO64" s="214">
        <v>3.0015999999999998</v>
      </c>
      <c r="AP64" s="214">
        <v>2.5474000000000001</v>
      </c>
      <c r="AQ64" s="214">
        <v>2.0436000000000001</v>
      </c>
      <c r="AR64" s="214">
        <v>2.0150000000000001</v>
      </c>
      <c r="AS64" s="214">
        <v>2.0674000000000001</v>
      </c>
      <c r="AT64" s="214">
        <v>2.8854000000000002</v>
      </c>
      <c r="AU64" s="214">
        <v>2.9148999999999998</v>
      </c>
      <c r="AV64" s="214">
        <v>2.7795999999999998</v>
      </c>
      <c r="AW64" s="214">
        <v>2.1276000000000002</v>
      </c>
      <c r="AX64" s="214">
        <v>2.4316</v>
      </c>
      <c r="AY64" s="214">
        <v>3.0489999999999999</v>
      </c>
      <c r="AZ64" s="214">
        <v>3.0651000000000002</v>
      </c>
      <c r="BA64" s="214">
        <v>2.9872000000000001</v>
      </c>
      <c r="BB64" s="214">
        <v>2.5516000000000001</v>
      </c>
      <c r="BC64" s="214">
        <v>2.1052</v>
      </c>
      <c r="BD64" s="214">
        <v>2.0996000000000001</v>
      </c>
      <c r="BE64" s="214">
        <v>2.1600999999999999</v>
      </c>
      <c r="BF64" s="214">
        <v>2.9864999999999999</v>
      </c>
      <c r="BG64" s="214">
        <v>3.0221</v>
      </c>
      <c r="BH64" s="214">
        <v>2.8895</v>
      </c>
      <c r="BI64" s="214">
        <v>2.2414000000000001</v>
      </c>
      <c r="BJ64" s="214">
        <v>2.5525000000000002</v>
      </c>
      <c r="BK64" s="214">
        <v>3.1718000000000002</v>
      </c>
      <c r="BL64" s="214">
        <v>3.1949999999999998</v>
      </c>
      <c r="BM64" s="214">
        <v>3.1269999999999998</v>
      </c>
      <c r="BN64" s="214">
        <v>2.7006999999999999</v>
      </c>
      <c r="BO64" s="214">
        <v>2.2370999999999999</v>
      </c>
      <c r="BP64" s="214">
        <v>2.2214</v>
      </c>
      <c r="BQ64" s="214">
        <v>2.2721</v>
      </c>
      <c r="BR64" s="214">
        <v>3.0893000000000002</v>
      </c>
      <c r="BS64" s="214">
        <v>3.121</v>
      </c>
      <c r="BT64" s="214">
        <v>2.9901</v>
      </c>
      <c r="BU64" s="214">
        <v>2.3365</v>
      </c>
      <c r="BV64" s="214">
        <v>2.6598999999999999</v>
      </c>
      <c r="BW64" s="214">
        <v>3.2684000000000002</v>
      </c>
      <c r="BX64" s="47">
        <v>3.2898000000000001</v>
      </c>
      <c r="BY64" s="47">
        <v>3.2212000000000001</v>
      </c>
      <c r="BZ64" s="47">
        <v>2.8237000000000001</v>
      </c>
      <c r="CA64" s="47">
        <v>2.3685999999999998</v>
      </c>
      <c r="CB64" s="47">
        <v>2.3527999999999998</v>
      </c>
      <c r="CC64" s="47">
        <v>2.4045000000000001</v>
      </c>
      <c r="CD64" s="47">
        <v>3.2252999999999998</v>
      </c>
      <c r="CE64" s="47">
        <v>3.262</v>
      </c>
      <c r="CF64" s="47">
        <v>3.1326999999999998</v>
      </c>
      <c r="CG64" s="47">
        <v>2.4771999999999998</v>
      </c>
      <c r="CH64" s="47">
        <v>2.7949000000000002</v>
      </c>
      <c r="CI64" s="47">
        <v>3.4011999999999998</v>
      </c>
      <c r="CJ64" s="47">
        <v>3.4176000000000002</v>
      </c>
      <c r="CK64" s="47">
        <v>3.3538999999999999</v>
      </c>
      <c r="CL64" s="47">
        <v>2.9539</v>
      </c>
      <c r="CM64" s="47">
        <v>2.488</v>
      </c>
      <c r="CN64" s="47">
        <v>2.4722</v>
      </c>
      <c r="CO64" s="47">
        <v>2.5228999999999999</v>
      </c>
      <c r="CP64" s="47">
        <v>3.3418999999999999</v>
      </c>
      <c r="CQ64" s="47">
        <v>3.3795000000000002</v>
      </c>
      <c r="CR64" s="47">
        <v>3.2526000000000002</v>
      </c>
      <c r="CS64" s="47">
        <v>2.6013999999999999</v>
      </c>
      <c r="CT64" s="47">
        <v>2.9257</v>
      </c>
      <c r="CU64" s="47">
        <v>3.5224000000000002</v>
      </c>
      <c r="CV64" s="47">
        <v>3.5388000000000002</v>
      </c>
      <c r="CW64" s="47">
        <v>3.4729999999999999</v>
      </c>
      <c r="CX64" s="47">
        <v>3.0727000000000002</v>
      </c>
      <c r="CY64" s="47">
        <v>2.5828000000000002</v>
      </c>
      <c r="CZ64" s="47">
        <v>2.5621</v>
      </c>
      <c r="DA64" s="47">
        <v>2.6107</v>
      </c>
      <c r="DB64" s="47">
        <v>3.4247000000000001</v>
      </c>
      <c r="DC64" s="47">
        <v>3.4611999999999998</v>
      </c>
      <c r="DD64" s="47">
        <v>3.3355999999999999</v>
      </c>
      <c r="DE64" s="47">
        <v>2.6859999999999999</v>
      </c>
      <c r="DF64" s="47">
        <v>3.0171000000000001</v>
      </c>
      <c r="DG64" s="47">
        <v>3.6139000000000001</v>
      </c>
      <c r="DH64" s="47">
        <v>3.6322999999999999</v>
      </c>
      <c r="DI64" s="47">
        <v>3.5634999999999999</v>
      </c>
      <c r="DJ64" s="47">
        <v>3.1631999999999998</v>
      </c>
      <c r="DK64" s="47">
        <v>2.6711</v>
      </c>
      <c r="DL64" s="47">
        <v>2.6503999999999999</v>
      </c>
      <c r="DM64" s="47">
        <v>2.7021000000000002</v>
      </c>
      <c r="DN64" s="47">
        <v>3.5283000000000002</v>
      </c>
      <c r="DO64" s="47">
        <v>3.5870000000000002</v>
      </c>
      <c r="DP64" s="47">
        <v>3.4691000000000001</v>
      </c>
      <c r="DQ64" s="47">
        <v>2.8334999999999999</v>
      </c>
      <c r="DR64" s="47">
        <v>3.1589</v>
      </c>
      <c r="DS64" s="47">
        <v>3.7511999999999999</v>
      </c>
      <c r="DT64" s="47">
        <v>3.7686000000000002</v>
      </c>
      <c r="DU64" s="47">
        <v>3.6999</v>
      </c>
      <c r="DV64" s="47">
        <v>3.2999000000000001</v>
      </c>
      <c r="DW64" s="47">
        <v>2.7454000000000001</v>
      </c>
      <c r="DX64" s="47">
        <v>2.7229999999999999</v>
      </c>
    </row>
    <row r="65" spans="3:128" s="47" customFormat="1" x14ac:dyDescent="0.2">
      <c r="C65" s="99">
        <f>NYMEX_Futures!B15</f>
        <v>43594</v>
      </c>
      <c r="D65" s="102"/>
      <c r="E65" s="102"/>
      <c r="F65" s="102"/>
      <c r="G65" s="214"/>
      <c r="H65" s="214"/>
      <c r="I65" s="214">
        <v>2.2157</v>
      </c>
      <c r="J65" s="214">
        <v>3.2019000000000002</v>
      </c>
      <c r="K65" s="214">
        <v>3.3405999999999998</v>
      </c>
      <c r="L65" s="214">
        <v>2.8708</v>
      </c>
      <c r="M65" s="214">
        <v>2.4041999999999999</v>
      </c>
      <c r="N65" s="214">
        <v>2.5571999999999999</v>
      </c>
      <c r="O65" s="214">
        <v>3.6358000000000001</v>
      </c>
      <c r="P65" s="214">
        <v>3.6514000000000002</v>
      </c>
      <c r="Q65" s="214">
        <v>3.1173999999999999</v>
      </c>
      <c r="R65" s="214">
        <v>2.4125999999999999</v>
      </c>
      <c r="S65" s="214">
        <v>2.0832000000000002</v>
      </c>
      <c r="T65" s="214">
        <v>2.04</v>
      </c>
      <c r="U65" s="214">
        <v>2.1318999999999999</v>
      </c>
      <c r="V65" s="214">
        <v>2.9291</v>
      </c>
      <c r="W65" s="214">
        <v>2.9548000000000001</v>
      </c>
      <c r="X65" s="214">
        <v>2.7964000000000002</v>
      </c>
      <c r="Y65" s="214">
        <v>2.2134999999999998</v>
      </c>
      <c r="Z65" s="214">
        <v>2.3605</v>
      </c>
      <c r="AA65" s="214">
        <v>3.2128999999999999</v>
      </c>
      <c r="AB65" s="214">
        <v>3.1385000000000001</v>
      </c>
      <c r="AC65" s="214">
        <v>3.0568</v>
      </c>
      <c r="AD65" s="214">
        <v>2.5108999999999999</v>
      </c>
      <c r="AE65" s="214">
        <v>2.0455000000000001</v>
      </c>
      <c r="AF65" s="214">
        <v>2.0125000000000002</v>
      </c>
      <c r="AG65" s="214">
        <v>2.0621</v>
      </c>
      <c r="AH65" s="214">
        <v>2.8732000000000002</v>
      </c>
      <c r="AI65" s="214">
        <v>2.9014000000000002</v>
      </c>
      <c r="AJ65" s="214">
        <v>2.7658999999999998</v>
      </c>
      <c r="AK65" s="214">
        <v>2.1208999999999998</v>
      </c>
      <c r="AL65" s="214">
        <v>2.4548999999999999</v>
      </c>
      <c r="AM65" s="214">
        <v>3.0722999999999998</v>
      </c>
      <c r="AN65" s="214">
        <v>3.0880000000000001</v>
      </c>
      <c r="AO65" s="214">
        <v>3.0112999999999999</v>
      </c>
      <c r="AP65" s="214">
        <v>2.5558000000000001</v>
      </c>
      <c r="AQ65" s="214">
        <v>2.0520999999999998</v>
      </c>
      <c r="AR65" s="214">
        <v>2.0238</v>
      </c>
      <c r="AS65" s="214">
        <v>2.0758999999999999</v>
      </c>
      <c r="AT65" s="214">
        <v>2.8938999999999999</v>
      </c>
      <c r="AU65" s="214">
        <v>2.9234</v>
      </c>
      <c r="AV65" s="214">
        <v>2.7879</v>
      </c>
      <c r="AW65" s="214">
        <v>2.1360999999999999</v>
      </c>
      <c r="AX65" s="214">
        <v>2.4399000000000002</v>
      </c>
      <c r="AY65" s="214">
        <v>3.0594999999999999</v>
      </c>
      <c r="AZ65" s="214">
        <v>3.0750000000000002</v>
      </c>
      <c r="BA65" s="214">
        <v>2.9969999999999999</v>
      </c>
      <c r="BB65" s="214">
        <v>2.56</v>
      </c>
      <c r="BC65" s="214">
        <v>2.1137999999999999</v>
      </c>
      <c r="BD65" s="214">
        <v>2.1084999999999998</v>
      </c>
      <c r="BE65" s="214">
        <v>2.1686000000000001</v>
      </c>
      <c r="BF65" s="214">
        <v>2.9950000000000001</v>
      </c>
      <c r="BG65" s="214">
        <v>3.0305</v>
      </c>
      <c r="BH65" s="214">
        <v>2.8978000000000002</v>
      </c>
      <c r="BI65" s="214">
        <v>2.2498999999999998</v>
      </c>
      <c r="BJ65" s="214">
        <v>2.5608</v>
      </c>
      <c r="BK65" s="214">
        <v>3.1823000000000001</v>
      </c>
      <c r="BL65" s="214">
        <v>3.2048999999999999</v>
      </c>
      <c r="BM65" s="214">
        <v>3.1366999999999998</v>
      </c>
      <c r="BN65" s="214">
        <v>2.7090999999999998</v>
      </c>
      <c r="BO65" s="214">
        <v>2.2456999999999998</v>
      </c>
      <c r="BP65" s="214">
        <v>2.2303000000000002</v>
      </c>
      <c r="BQ65" s="214">
        <v>2.2805</v>
      </c>
      <c r="BR65" s="214">
        <v>3.0977999999999999</v>
      </c>
      <c r="BS65" s="214">
        <v>3.1294</v>
      </c>
      <c r="BT65" s="214">
        <v>2.9984000000000002</v>
      </c>
      <c r="BU65" s="214">
        <v>2.3450000000000002</v>
      </c>
      <c r="BV65" s="214">
        <v>2.6682000000000001</v>
      </c>
      <c r="BW65" s="214">
        <v>3.2789000000000001</v>
      </c>
      <c r="BX65" s="47">
        <v>3.2997000000000001</v>
      </c>
      <c r="BY65" s="47">
        <v>3.2309000000000001</v>
      </c>
      <c r="BZ65" s="47">
        <v>2.8321999999999998</v>
      </c>
      <c r="CA65" s="47">
        <v>2.3727999999999998</v>
      </c>
      <c r="CB65" s="47">
        <v>2.3574000000000002</v>
      </c>
      <c r="CC65" s="47">
        <v>2.4087000000000001</v>
      </c>
      <c r="CD65" s="47">
        <v>3.2277999999999998</v>
      </c>
      <c r="CE65" s="47">
        <v>3.2644000000000002</v>
      </c>
      <c r="CF65" s="47">
        <v>3.1352000000000002</v>
      </c>
      <c r="CG65" s="47">
        <v>2.4811999999999999</v>
      </c>
      <c r="CH65" s="47">
        <v>2.8031999999999999</v>
      </c>
      <c r="CI65" s="47">
        <v>3.4117000000000002</v>
      </c>
      <c r="CJ65" s="47">
        <v>3.4275000000000002</v>
      </c>
      <c r="CK65" s="47">
        <v>3.3635999999999999</v>
      </c>
      <c r="CL65" s="47">
        <v>2.9622999999999999</v>
      </c>
      <c r="CM65" s="47">
        <v>2.4922</v>
      </c>
      <c r="CN65" s="47">
        <v>2.4769000000000001</v>
      </c>
      <c r="CO65" s="47">
        <v>2.5270999999999999</v>
      </c>
      <c r="CP65" s="47">
        <v>3.3443999999999998</v>
      </c>
      <c r="CQ65" s="47">
        <v>3.3820000000000001</v>
      </c>
      <c r="CR65" s="47">
        <v>3.2551000000000001</v>
      </c>
      <c r="CS65" s="47">
        <v>2.6053999999999999</v>
      </c>
      <c r="CT65" s="47">
        <v>2.9340000000000002</v>
      </c>
      <c r="CU65" s="47">
        <v>3.5329000000000002</v>
      </c>
      <c r="CV65" s="47">
        <v>3.5486</v>
      </c>
      <c r="CW65" s="47">
        <v>3.4828000000000001</v>
      </c>
      <c r="CX65" s="47">
        <v>3.0811999999999999</v>
      </c>
      <c r="CY65" s="47">
        <v>2.5870000000000002</v>
      </c>
      <c r="CZ65" s="47">
        <v>2.5667</v>
      </c>
      <c r="DA65" s="47">
        <v>2.6147999999999998</v>
      </c>
      <c r="DB65" s="47">
        <v>3.4272</v>
      </c>
      <c r="DC65" s="47">
        <v>3.4636999999999998</v>
      </c>
      <c r="DD65" s="47">
        <v>3.3380999999999998</v>
      </c>
      <c r="DE65" s="47">
        <v>2.69</v>
      </c>
      <c r="DF65" s="47">
        <v>3.0253999999999999</v>
      </c>
      <c r="DG65" s="47">
        <v>3.6244000000000001</v>
      </c>
      <c r="DH65" s="47">
        <v>3.6421999999999999</v>
      </c>
      <c r="DI65" s="47">
        <v>3.5733000000000001</v>
      </c>
      <c r="DJ65" s="47">
        <v>3.1716000000000002</v>
      </c>
      <c r="DK65" s="47">
        <v>2.6753999999999998</v>
      </c>
      <c r="DL65" s="47">
        <v>2.6551</v>
      </c>
      <c r="DM65" s="47">
        <v>2.7061999999999999</v>
      </c>
      <c r="DN65" s="47">
        <v>3.5308000000000002</v>
      </c>
      <c r="DO65" s="47">
        <v>3.5893999999999999</v>
      </c>
      <c r="DP65" s="47">
        <v>3.4716</v>
      </c>
      <c r="DQ65" s="47">
        <v>2.8374999999999999</v>
      </c>
      <c r="DR65" s="47">
        <v>3.1671999999999998</v>
      </c>
      <c r="DS65" s="47">
        <v>3.7616999999999998</v>
      </c>
      <c r="DT65" s="47">
        <v>3.7785000000000002</v>
      </c>
      <c r="DU65" s="47">
        <v>3.7096</v>
      </c>
      <c r="DV65" s="47">
        <v>3.3083</v>
      </c>
      <c r="DW65" s="47">
        <v>2.7496999999999998</v>
      </c>
      <c r="DX65" s="47">
        <v>2.7275999999999998</v>
      </c>
    </row>
    <row r="66" spans="3:128" s="47" customFormat="1" x14ac:dyDescent="0.2">
      <c r="C66" s="99">
        <f>NYMEX_Futures!B16</f>
        <v>43593</v>
      </c>
      <c r="D66" s="102"/>
      <c r="E66" s="102"/>
      <c r="F66" s="102"/>
      <c r="G66" s="214"/>
      <c r="H66" s="214"/>
      <c r="I66" s="214">
        <v>2.2273000000000001</v>
      </c>
      <c r="J66" s="214">
        <v>3.2172999999999998</v>
      </c>
      <c r="K66" s="214">
        <v>3.3548</v>
      </c>
      <c r="L66" s="214">
        <v>2.8847</v>
      </c>
      <c r="M66" s="214">
        <v>2.4102999999999999</v>
      </c>
      <c r="N66" s="214">
        <v>2.5672999999999999</v>
      </c>
      <c r="O66" s="214">
        <v>3.6419999999999999</v>
      </c>
      <c r="P66" s="214">
        <v>3.6537000000000002</v>
      </c>
      <c r="Q66" s="214">
        <v>3.1185</v>
      </c>
      <c r="R66" s="214">
        <v>2.4112</v>
      </c>
      <c r="S66" s="214">
        <v>2.093</v>
      </c>
      <c r="T66" s="214">
        <v>2.0489000000000002</v>
      </c>
      <c r="U66" s="214">
        <v>2.1373000000000002</v>
      </c>
      <c r="V66" s="214">
        <v>2.9207000000000001</v>
      </c>
      <c r="W66" s="214">
        <v>2.9460999999999999</v>
      </c>
      <c r="X66" s="214">
        <v>2.7887</v>
      </c>
      <c r="Y66" s="214">
        <v>2.2212000000000001</v>
      </c>
      <c r="Z66" s="214">
        <v>2.3622999999999998</v>
      </c>
      <c r="AA66" s="214">
        <v>3.206</v>
      </c>
      <c r="AB66" s="214">
        <v>3.1337999999999999</v>
      </c>
      <c r="AC66" s="214">
        <v>3.0527000000000002</v>
      </c>
      <c r="AD66" s="214">
        <v>2.5122</v>
      </c>
      <c r="AE66" s="214">
        <v>2.0459000000000001</v>
      </c>
      <c r="AF66" s="214">
        <v>2.0118999999999998</v>
      </c>
      <c r="AG66" s="214">
        <v>2.0634999999999999</v>
      </c>
      <c r="AH66" s="214">
        <v>2.8664000000000001</v>
      </c>
      <c r="AI66" s="214">
        <v>2.8940000000000001</v>
      </c>
      <c r="AJ66" s="214">
        <v>2.7605</v>
      </c>
      <c r="AK66" s="214">
        <v>2.1221999999999999</v>
      </c>
      <c r="AL66" s="214">
        <v>2.4561000000000002</v>
      </c>
      <c r="AM66" s="214">
        <v>3.0638000000000001</v>
      </c>
      <c r="AN66" s="214">
        <v>3.0809000000000002</v>
      </c>
      <c r="AO66" s="214">
        <v>3.0038999999999998</v>
      </c>
      <c r="AP66" s="214">
        <v>2.5547</v>
      </c>
      <c r="AQ66" s="214">
        <v>2.0505</v>
      </c>
      <c r="AR66" s="214">
        <v>2.0211999999999999</v>
      </c>
      <c r="AS66" s="214">
        <v>2.0733000000000001</v>
      </c>
      <c r="AT66" s="214">
        <v>2.8832</v>
      </c>
      <c r="AU66" s="214">
        <v>2.9119999999999999</v>
      </c>
      <c r="AV66" s="214">
        <v>2.7785000000000002</v>
      </c>
      <c r="AW66" s="214">
        <v>2.1334</v>
      </c>
      <c r="AX66" s="214">
        <v>2.4371</v>
      </c>
      <c r="AY66" s="214">
        <v>3.0470000000000002</v>
      </c>
      <c r="AZ66" s="214">
        <v>3.0649000000000002</v>
      </c>
      <c r="BA66" s="214">
        <v>2.9874999999999998</v>
      </c>
      <c r="BB66" s="214">
        <v>2.5579000000000001</v>
      </c>
      <c r="BC66" s="214">
        <v>2.1112000000000002</v>
      </c>
      <c r="BD66" s="214">
        <v>2.1057999999999999</v>
      </c>
      <c r="BE66" s="214">
        <v>2.1659999999999999</v>
      </c>
      <c r="BF66" s="214">
        <v>2.9843000000000002</v>
      </c>
      <c r="BG66" s="214">
        <v>3.0190999999999999</v>
      </c>
      <c r="BH66" s="214">
        <v>2.8883999999999999</v>
      </c>
      <c r="BI66" s="214">
        <v>2.2471999999999999</v>
      </c>
      <c r="BJ66" s="214">
        <v>2.5579999999999998</v>
      </c>
      <c r="BK66" s="214">
        <v>3.1698</v>
      </c>
      <c r="BL66" s="214">
        <v>3.1947999999999999</v>
      </c>
      <c r="BM66" s="214">
        <v>3.1273</v>
      </c>
      <c r="BN66" s="214">
        <v>2.7069999999999999</v>
      </c>
      <c r="BO66" s="214">
        <v>2.2431000000000001</v>
      </c>
      <c r="BP66" s="214">
        <v>2.2275999999999998</v>
      </c>
      <c r="BQ66" s="214">
        <v>2.2778999999999998</v>
      </c>
      <c r="BR66" s="214">
        <v>3.0871</v>
      </c>
      <c r="BS66" s="214">
        <v>3.1179999999999999</v>
      </c>
      <c r="BT66" s="214">
        <v>2.9889999999999999</v>
      </c>
      <c r="BU66" s="214">
        <v>2.3422999999999998</v>
      </c>
      <c r="BV66" s="214">
        <v>2.6654</v>
      </c>
      <c r="BW66" s="214">
        <v>3.2664</v>
      </c>
      <c r="BX66" s="47">
        <v>3.2896000000000001</v>
      </c>
      <c r="BY66" s="47">
        <v>3.2214999999999998</v>
      </c>
      <c r="BZ66" s="47">
        <v>2.8300999999999998</v>
      </c>
      <c r="CA66" s="47">
        <v>2.3702000000000001</v>
      </c>
      <c r="CB66" s="47">
        <v>2.3546999999999998</v>
      </c>
      <c r="CC66" s="47">
        <v>2.4060999999999999</v>
      </c>
      <c r="CD66" s="47">
        <v>3.2170999999999998</v>
      </c>
      <c r="CE66" s="47">
        <v>3.2530000000000001</v>
      </c>
      <c r="CF66" s="47">
        <v>3.1257999999999999</v>
      </c>
      <c r="CG66" s="47">
        <v>2.4786000000000001</v>
      </c>
      <c r="CH66" s="47">
        <v>2.8003999999999998</v>
      </c>
      <c r="CI66" s="47">
        <v>3.3992</v>
      </c>
      <c r="CJ66" s="47">
        <v>3.4174000000000002</v>
      </c>
      <c r="CK66" s="47">
        <v>3.3542000000000001</v>
      </c>
      <c r="CL66" s="47">
        <v>2.9603000000000002</v>
      </c>
      <c r="CM66" s="47">
        <v>2.4895999999999998</v>
      </c>
      <c r="CN66" s="47">
        <v>2.4742000000000002</v>
      </c>
      <c r="CO66" s="47">
        <v>2.5244</v>
      </c>
      <c r="CP66" s="47">
        <v>3.3336999999999999</v>
      </c>
      <c r="CQ66" s="47">
        <v>3.3706</v>
      </c>
      <c r="CR66" s="47">
        <v>3.2456999999999998</v>
      </c>
      <c r="CS66" s="47">
        <v>2.6027999999999998</v>
      </c>
      <c r="CT66" s="47">
        <v>2.9312</v>
      </c>
      <c r="CU66" s="47">
        <v>3.5204</v>
      </c>
      <c r="CV66" s="47">
        <v>3.5385</v>
      </c>
      <c r="CW66" s="47">
        <v>3.4733000000000001</v>
      </c>
      <c r="CX66" s="47">
        <v>3.0790999999999999</v>
      </c>
      <c r="CY66" s="47">
        <v>2.5844</v>
      </c>
      <c r="CZ66" s="47">
        <v>2.5640999999999998</v>
      </c>
      <c r="DA66" s="47">
        <v>2.6122000000000001</v>
      </c>
      <c r="DB66" s="47">
        <v>3.4163999999999999</v>
      </c>
      <c r="DC66" s="47">
        <v>3.4523000000000001</v>
      </c>
      <c r="DD66" s="47">
        <v>3.3287</v>
      </c>
      <c r="DE66" s="47">
        <v>2.6873999999999998</v>
      </c>
      <c r="DF66" s="47">
        <v>3.0226000000000002</v>
      </c>
      <c r="DG66" s="47">
        <v>3.6118999999999999</v>
      </c>
      <c r="DH66" s="47">
        <v>3.6320999999999999</v>
      </c>
      <c r="DI66" s="47">
        <v>3.5638999999999998</v>
      </c>
      <c r="DJ66" s="47">
        <v>3.1695000000000002</v>
      </c>
      <c r="DK66" s="47">
        <v>2.6728000000000001</v>
      </c>
      <c r="DL66" s="47">
        <v>2.6524000000000001</v>
      </c>
      <c r="DM66" s="47">
        <v>2.7035999999999998</v>
      </c>
      <c r="DN66" s="47">
        <v>3.5200999999999998</v>
      </c>
      <c r="DO66" s="47">
        <v>3.5779999999999998</v>
      </c>
      <c r="DP66" s="47">
        <v>3.4622000000000002</v>
      </c>
      <c r="DQ66" s="47">
        <v>2.8349000000000002</v>
      </c>
      <c r="DR66" s="47">
        <v>3.1644000000000001</v>
      </c>
      <c r="DS66" s="47">
        <v>3.7492000000000001</v>
      </c>
      <c r="DT66" s="47">
        <v>3.7684000000000002</v>
      </c>
      <c r="DU66" s="47">
        <v>3.7002000000000002</v>
      </c>
      <c r="DV66" s="47">
        <v>3.3062999999999998</v>
      </c>
      <c r="DW66" s="47">
        <v>2.7471000000000001</v>
      </c>
      <c r="DX66" s="47">
        <v>2.7250000000000001</v>
      </c>
    </row>
    <row r="67" spans="3:128" s="47" customFormat="1" x14ac:dyDescent="0.2">
      <c r="C67" s="99">
        <f>NYMEX_Futures!B17</f>
        <v>43592</v>
      </c>
      <c r="D67" s="102"/>
      <c r="E67" s="102"/>
      <c r="F67" s="102"/>
      <c r="G67" s="214"/>
      <c r="H67" s="214"/>
      <c r="I67" s="214">
        <v>2.1356000000000002</v>
      </c>
      <c r="J67" s="214">
        <v>3.1396000000000002</v>
      </c>
      <c r="K67" s="214">
        <v>3.2793999999999999</v>
      </c>
      <c r="L67" s="214">
        <v>2.8258999999999999</v>
      </c>
      <c r="M67" s="214">
        <v>2.327</v>
      </c>
      <c r="N67" s="214">
        <v>2.5402999999999998</v>
      </c>
      <c r="O67" s="214">
        <v>3.6240999999999999</v>
      </c>
      <c r="P67" s="214">
        <v>3.637</v>
      </c>
      <c r="Q67" s="214">
        <v>3.1023999999999998</v>
      </c>
      <c r="R67" s="214">
        <v>2.4073000000000002</v>
      </c>
      <c r="S67" s="214">
        <v>2.0632999999999999</v>
      </c>
      <c r="T67" s="214">
        <v>2.0253999999999999</v>
      </c>
      <c r="U67" s="214">
        <v>2.1139000000000001</v>
      </c>
      <c r="V67" s="214">
        <v>2.8975</v>
      </c>
      <c r="W67" s="214">
        <v>2.9241000000000001</v>
      </c>
      <c r="X67" s="214">
        <v>2.7671999999999999</v>
      </c>
      <c r="Y67" s="214">
        <v>2.1999</v>
      </c>
      <c r="Z67" s="214">
        <v>2.3435000000000001</v>
      </c>
      <c r="AA67" s="214">
        <v>3.1867999999999999</v>
      </c>
      <c r="AB67" s="214">
        <v>3.1160999999999999</v>
      </c>
      <c r="AC67" s="214">
        <v>3.0373000000000001</v>
      </c>
      <c r="AD67" s="214">
        <v>2.5021</v>
      </c>
      <c r="AE67" s="214">
        <v>2.0476999999999999</v>
      </c>
      <c r="AF67" s="214">
        <v>2.0146000000000002</v>
      </c>
      <c r="AG67" s="214">
        <v>2.0670999999999999</v>
      </c>
      <c r="AH67" s="214">
        <v>2.8675000000000002</v>
      </c>
      <c r="AI67" s="214">
        <v>2.8952</v>
      </c>
      <c r="AJ67" s="214">
        <v>2.7622</v>
      </c>
      <c r="AK67" s="214">
        <v>2.1269</v>
      </c>
      <c r="AL67" s="214">
        <v>2.4569999999999999</v>
      </c>
      <c r="AM67" s="214">
        <v>3.0642</v>
      </c>
      <c r="AN67" s="214">
        <v>3.0821999999999998</v>
      </c>
      <c r="AO67" s="214">
        <v>3.0049000000000001</v>
      </c>
      <c r="AP67" s="214">
        <v>2.5577000000000001</v>
      </c>
      <c r="AQ67" s="214">
        <v>2.0562</v>
      </c>
      <c r="AR67" s="214">
        <v>2.0268999999999999</v>
      </c>
      <c r="AS67" s="214">
        <v>2.0787</v>
      </c>
      <c r="AT67" s="214">
        <v>2.8843000000000001</v>
      </c>
      <c r="AU67" s="214">
        <v>2.9131</v>
      </c>
      <c r="AV67" s="214">
        <v>2.7803</v>
      </c>
      <c r="AW67" s="214">
        <v>2.1389</v>
      </c>
      <c r="AX67" s="214">
        <v>2.4401000000000002</v>
      </c>
      <c r="AY67" s="214">
        <v>3.0472999999999999</v>
      </c>
      <c r="AZ67" s="214">
        <v>3.0661</v>
      </c>
      <c r="BA67" s="214">
        <v>2.9885000000000002</v>
      </c>
      <c r="BB67" s="214">
        <v>2.5609000000000002</v>
      </c>
      <c r="BC67" s="214">
        <v>2.1126</v>
      </c>
      <c r="BD67" s="214">
        <v>2.1072000000000002</v>
      </c>
      <c r="BE67" s="214">
        <v>2.1669999999999998</v>
      </c>
      <c r="BF67" s="214">
        <v>2.9794</v>
      </c>
      <c r="BG67" s="214">
        <v>3.0143</v>
      </c>
      <c r="BH67" s="214">
        <v>2.8845000000000001</v>
      </c>
      <c r="BI67" s="214">
        <v>2.2483</v>
      </c>
      <c r="BJ67" s="214">
        <v>2.5609999999999999</v>
      </c>
      <c r="BK67" s="214">
        <v>3.1701999999999999</v>
      </c>
      <c r="BL67" s="214">
        <v>3.1960000000000002</v>
      </c>
      <c r="BM67" s="214">
        <v>3.1282999999999999</v>
      </c>
      <c r="BN67" s="214">
        <v>2.71</v>
      </c>
      <c r="BO67" s="214">
        <v>2.2444999999999999</v>
      </c>
      <c r="BP67" s="214">
        <v>2.2290999999999999</v>
      </c>
      <c r="BQ67" s="214">
        <v>2.2789999999999999</v>
      </c>
      <c r="BR67" s="214">
        <v>3.0821999999999998</v>
      </c>
      <c r="BS67" s="214">
        <v>3.1132</v>
      </c>
      <c r="BT67" s="214">
        <v>2.9849999999999999</v>
      </c>
      <c r="BU67" s="214">
        <v>2.3433999999999999</v>
      </c>
      <c r="BV67" s="214">
        <v>2.6682999999999999</v>
      </c>
      <c r="BW67" s="214">
        <v>3.2667999999999999</v>
      </c>
      <c r="BX67" s="47">
        <v>3.2907999999999999</v>
      </c>
      <c r="BY67" s="47">
        <v>3.2225000000000001</v>
      </c>
      <c r="BZ67" s="47">
        <v>2.8331</v>
      </c>
      <c r="CA67" s="47">
        <v>2.3694999999999999</v>
      </c>
      <c r="CB67" s="47">
        <v>2.3540999999999999</v>
      </c>
      <c r="CC67" s="47">
        <v>2.4049999999999998</v>
      </c>
      <c r="CD67" s="47">
        <v>3.2092000000000001</v>
      </c>
      <c r="CE67" s="47">
        <v>3.2452000000000001</v>
      </c>
      <c r="CF67" s="47">
        <v>3.1190000000000002</v>
      </c>
      <c r="CG67" s="47">
        <v>2.4773999999999998</v>
      </c>
      <c r="CH67" s="47">
        <v>2.8033999999999999</v>
      </c>
      <c r="CI67" s="47">
        <v>3.3996</v>
      </c>
      <c r="CJ67" s="47">
        <v>3.4186000000000001</v>
      </c>
      <c r="CK67" s="47">
        <v>3.3552</v>
      </c>
      <c r="CL67" s="47">
        <v>2.9632000000000001</v>
      </c>
      <c r="CM67" s="47">
        <v>2.4910000000000001</v>
      </c>
      <c r="CN67" s="47">
        <v>2.4756999999999998</v>
      </c>
      <c r="CO67" s="47">
        <v>2.5255000000000001</v>
      </c>
      <c r="CP67" s="47">
        <v>3.3288000000000002</v>
      </c>
      <c r="CQ67" s="47">
        <v>3.3656999999999999</v>
      </c>
      <c r="CR67" s="47">
        <v>3.2418</v>
      </c>
      <c r="CS67" s="47">
        <v>2.6038000000000001</v>
      </c>
      <c r="CT67" s="47">
        <v>2.9340999999999999</v>
      </c>
      <c r="CU67" s="47">
        <v>3.5207000000000002</v>
      </c>
      <c r="CV67" s="47">
        <v>3.5398000000000001</v>
      </c>
      <c r="CW67" s="47">
        <v>3.4742999999999999</v>
      </c>
      <c r="CX67" s="47">
        <v>3.0819999999999999</v>
      </c>
      <c r="CY67" s="47">
        <v>2.5857999999999999</v>
      </c>
      <c r="CZ67" s="47">
        <v>2.5655000000000001</v>
      </c>
      <c r="DA67" s="47">
        <v>2.6133000000000002</v>
      </c>
      <c r="DB67" s="47">
        <v>3.4116</v>
      </c>
      <c r="DC67" s="47">
        <v>3.4474</v>
      </c>
      <c r="DD67" s="47">
        <v>3.3248000000000002</v>
      </c>
      <c r="DE67" s="47">
        <v>2.6884000000000001</v>
      </c>
      <c r="DF67" s="47">
        <v>3.0255000000000001</v>
      </c>
      <c r="DG67" s="47">
        <v>3.6122999999999998</v>
      </c>
      <c r="DH67" s="47">
        <v>3.6333000000000002</v>
      </c>
      <c r="DI67" s="47">
        <v>3.5648</v>
      </c>
      <c r="DJ67" s="47">
        <v>3.1724999999999999</v>
      </c>
      <c r="DK67" s="47">
        <v>2.6741999999999999</v>
      </c>
      <c r="DL67" s="47">
        <v>2.6539000000000001</v>
      </c>
      <c r="DM67" s="47">
        <v>2.7046999999999999</v>
      </c>
      <c r="DN67" s="47">
        <v>3.5152999999999999</v>
      </c>
      <c r="DO67" s="47">
        <v>3.5731000000000002</v>
      </c>
      <c r="DP67" s="47">
        <v>3.4582999999999999</v>
      </c>
      <c r="DQ67" s="47">
        <v>2.8359000000000001</v>
      </c>
      <c r="DR67" s="47">
        <v>3.1676000000000002</v>
      </c>
      <c r="DS67" s="47">
        <v>3.7498</v>
      </c>
      <c r="DT67" s="47">
        <v>3.7698999999999998</v>
      </c>
      <c r="DU67" s="47">
        <v>3.7014</v>
      </c>
      <c r="DV67" s="47">
        <v>3.3094999999999999</v>
      </c>
      <c r="DW67" s="47">
        <v>2.7484999999999999</v>
      </c>
      <c r="DX67" s="47">
        <v>2.7263999999999999</v>
      </c>
    </row>
    <row r="68" spans="3:128" s="47" customFormat="1" x14ac:dyDescent="0.2">
      <c r="C68" s="99">
        <f>NYMEX_Futures!B18</f>
        <v>43591</v>
      </c>
      <c r="D68" s="102"/>
      <c r="E68" s="102"/>
      <c r="F68" s="102"/>
      <c r="G68" s="214"/>
      <c r="H68" s="214"/>
      <c r="I68" s="214">
        <v>2.0895000000000001</v>
      </c>
      <c r="J68" s="214">
        <v>3.1150000000000002</v>
      </c>
      <c r="K68" s="214">
        <v>3.2530000000000001</v>
      </c>
      <c r="L68" s="214">
        <v>2.7976000000000001</v>
      </c>
      <c r="M68" s="214">
        <v>2.2986</v>
      </c>
      <c r="N68" s="214">
        <v>2.5038</v>
      </c>
      <c r="O68" s="214">
        <v>3.5779000000000001</v>
      </c>
      <c r="P68" s="214">
        <v>3.589</v>
      </c>
      <c r="Q68" s="214">
        <v>3.0577000000000001</v>
      </c>
      <c r="R68" s="214">
        <v>2.3653</v>
      </c>
      <c r="S68" s="214">
        <v>2.0198999999999998</v>
      </c>
      <c r="T68" s="214">
        <v>1.9839</v>
      </c>
      <c r="U68" s="214">
        <v>2.0724999999999998</v>
      </c>
      <c r="V68" s="214">
        <v>2.8757000000000001</v>
      </c>
      <c r="W68" s="214">
        <v>2.9020000000000001</v>
      </c>
      <c r="X68" s="214">
        <v>2.7458</v>
      </c>
      <c r="Y68" s="214">
        <v>2.1703000000000001</v>
      </c>
      <c r="Z68" s="214">
        <v>2.3210000000000002</v>
      </c>
      <c r="AA68" s="214">
        <v>3.1722000000000001</v>
      </c>
      <c r="AB68" s="214">
        <v>3.1019000000000001</v>
      </c>
      <c r="AC68" s="214">
        <v>3.0226999999999999</v>
      </c>
      <c r="AD68" s="214">
        <v>2.4862000000000002</v>
      </c>
      <c r="AE68" s="214">
        <v>2.0246</v>
      </c>
      <c r="AF68" s="214">
        <v>1.9935</v>
      </c>
      <c r="AG68" s="214">
        <v>2.0470000000000002</v>
      </c>
      <c r="AH68" s="214">
        <v>2.8521000000000001</v>
      </c>
      <c r="AI68" s="214">
        <v>2.8812000000000002</v>
      </c>
      <c r="AJ68" s="214">
        <v>2.7479</v>
      </c>
      <c r="AK68" s="214">
        <v>2.1097000000000001</v>
      </c>
      <c r="AL68" s="214">
        <v>2.4472999999999998</v>
      </c>
      <c r="AM68" s="214">
        <v>3.0613000000000001</v>
      </c>
      <c r="AN68" s="214">
        <v>3.0777999999999999</v>
      </c>
      <c r="AO68" s="214">
        <v>3.0005000000000002</v>
      </c>
      <c r="AP68" s="214">
        <v>2.5493999999999999</v>
      </c>
      <c r="AQ68" s="214">
        <v>2.0453000000000001</v>
      </c>
      <c r="AR68" s="214">
        <v>2.0158999999999998</v>
      </c>
      <c r="AS68" s="214">
        <v>2.0678999999999998</v>
      </c>
      <c r="AT68" s="214">
        <v>2.8797999999999999</v>
      </c>
      <c r="AU68" s="214">
        <v>2.9091999999999998</v>
      </c>
      <c r="AV68" s="214">
        <v>2.7747000000000002</v>
      </c>
      <c r="AW68" s="214">
        <v>2.1280999999999999</v>
      </c>
      <c r="AX68" s="214">
        <v>2.4323999999999999</v>
      </c>
      <c r="AY68" s="214">
        <v>3.0444</v>
      </c>
      <c r="AZ68" s="214">
        <v>3.0617999999999999</v>
      </c>
      <c r="BA68" s="214">
        <v>2.9842</v>
      </c>
      <c r="BB68" s="214">
        <v>2.5526</v>
      </c>
      <c r="BC68" s="214">
        <v>2.1015999999999999</v>
      </c>
      <c r="BD68" s="214">
        <v>2.0962999999999998</v>
      </c>
      <c r="BE68" s="214">
        <v>2.1562999999999999</v>
      </c>
      <c r="BF68" s="214">
        <v>2.9748999999999999</v>
      </c>
      <c r="BG68" s="214">
        <v>3.0103</v>
      </c>
      <c r="BH68" s="214">
        <v>2.8788999999999998</v>
      </c>
      <c r="BI68" s="214">
        <v>2.2374999999999998</v>
      </c>
      <c r="BJ68" s="214">
        <v>2.5533000000000001</v>
      </c>
      <c r="BK68" s="214">
        <v>3.1673</v>
      </c>
      <c r="BL68" s="214">
        <v>3.1917</v>
      </c>
      <c r="BM68" s="214">
        <v>3.1238999999999999</v>
      </c>
      <c r="BN68" s="214">
        <v>2.7017000000000002</v>
      </c>
      <c r="BO68" s="214">
        <v>2.2313999999999998</v>
      </c>
      <c r="BP68" s="214">
        <v>2.2160000000000002</v>
      </c>
      <c r="BQ68" s="214">
        <v>2.266</v>
      </c>
      <c r="BR68" s="214">
        <v>3.0748000000000002</v>
      </c>
      <c r="BS68" s="214">
        <v>3.1061999999999999</v>
      </c>
      <c r="BT68" s="214">
        <v>2.9765999999999999</v>
      </c>
      <c r="BU68" s="214">
        <v>2.3304</v>
      </c>
      <c r="BV68" s="214">
        <v>2.6606000000000001</v>
      </c>
      <c r="BW68" s="214">
        <v>3.2639</v>
      </c>
      <c r="BX68" s="47">
        <v>3.2864</v>
      </c>
      <c r="BY68" s="47">
        <v>3.2181000000000002</v>
      </c>
      <c r="BZ68" s="47">
        <v>2.8248000000000002</v>
      </c>
      <c r="CA68" s="47">
        <v>2.3563999999999998</v>
      </c>
      <c r="CB68" s="47">
        <v>2.3410000000000002</v>
      </c>
      <c r="CC68" s="47">
        <v>2.3919999999999999</v>
      </c>
      <c r="CD68" s="47">
        <v>3.2018</v>
      </c>
      <c r="CE68" s="47">
        <v>3.2382</v>
      </c>
      <c r="CF68" s="47">
        <v>3.1105999999999998</v>
      </c>
      <c r="CG68" s="47">
        <v>2.4643999999999999</v>
      </c>
      <c r="CH68" s="47">
        <v>2.7957000000000001</v>
      </c>
      <c r="CI68" s="47">
        <v>3.3967000000000001</v>
      </c>
      <c r="CJ68" s="47">
        <v>3.4142000000000001</v>
      </c>
      <c r="CK68" s="47">
        <v>3.3508</v>
      </c>
      <c r="CL68" s="47">
        <v>2.9548999999999999</v>
      </c>
      <c r="CM68" s="47">
        <v>2.4801000000000002</v>
      </c>
      <c r="CN68" s="47">
        <v>2.4647000000000001</v>
      </c>
      <c r="CO68" s="47">
        <v>2.5146999999999999</v>
      </c>
      <c r="CP68" s="47">
        <v>3.3243</v>
      </c>
      <c r="CQ68" s="47">
        <v>3.3618000000000001</v>
      </c>
      <c r="CR68" s="47">
        <v>3.2362000000000002</v>
      </c>
      <c r="CS68" s="47">
        <v>2.5931000000000002</v>
      </c>
      <c r="CT68" s="47">
        <v>2.9264000000000001</v>
      </c>
      <c r="CU68" s="47">
        <v>3.5179</v>
      </c>
      <c r="CV68" s="47">
        <v>3.5354000000000001</v>
      </c>
      <c r="CW68" s="47">
        <v>3.47</v>
      </c>
      <c r="CX68" s="47">
        <v>3.0737000000000001</v>
      </c>
      <c r="CY68" s="47">
        <v>2.577</v>
      </c>
      <c r="CZ68" s="47">
        <v>2.5567000000000002</v>
      </c>
      <c r="DA68" s="47">
        <v>2.6046999999999998</v>
      </c>
      <c r="DB68" s="47">
        <v>3.4100999999999999</v>
      </c>
      <c r="DC68" s="47">
        <v>3.4464999999999999</v>
      </c>
      <c r="DD68" s="47">
        <v>3.3220999999999998</v>
      </c>
      <c r="DE68" s="47">
        <v>2.6798999999999999</v>
      </c>
      <c r="DF68" s="47">
        <v>3.0177999999999998</v>
      </c>
      <c r="DG68" s="47">
        <v>3.6093999999999999</v>
      </c>
      <c r="DH68" s="47">
        <v>3.6288999999999998</v>
      </c>
      <c r="DI68" s="47">
        <v>3.5605000000000002</v>
      </c>
      <c r="DJ68" s="47">
        <v>3.1642000000000001</v>
      </c>
      <c r="DK68" s="47">
        <v>2.6654</v>
      </c>
      <c r="DL68" s="47">
        <v>2.645</v>
      </c>
      <c r="DM68" s="47">
        <v>2.6960000000000002</v>
      </c>
      <c r="DN68" s="47">
        <v>3.5137999999999998</v>
      </c>
      <c r="DO68" s="47">
        <v>3.5722</v>
      </c>
      <c r="DP68" s="47">
        <v>3.4556</v>
      </c>
      <c r="DQ68" s="47">
        <v>2.8273999999999999</v>
      </c>
      <c r="DR68" s="47">
        <v>3.1600999999999999</v>
      </c>
      <c r="DS68" s="47">
        <v>3.7471999999999999</v>
      </c>
      <c r="DT68" s="47">
        <v>3.7658</v>
      </c>
      <c r="DU68" s="47">
        <v>3.6974</v>
      </c>
      <c r="DV68" s="47">
        <v>3.3014000000000001</v>
      </c>
      <c r="DW68" s="47">
        <v>2.7397</v>
      </c>
      <c r="DX68" s="47">
        <v>2.7176</v>
      </c>
    </row>
    <row r="69" spans="3:128" s="47" customFormat="1" x14ac:dyDescent="0.2">
      <c r="C69" s="99">
        <f>NYMEX_Futures!B19</f>
        <v>43588</v>
      </c>
      <c r="D69" s="102"/>
      <c r="E69" s="102"/>
      <c r="F69" s="102"/>
      <c r="G69" s="214"/>
      <c r="H69" s="214"/>
      <c r="I69" s="214">
        <v>2.1187</v>
      </c>
      <c r="J69" s="214">
        <v>3.1061999999999999</v>
      </c>
      <c r="K69" s="214">
        <v>3.2523</v>
      </c>
      <c r="L69" s="214">
        <v>2.7967</v>
      </c>
      <c r="M69" s="214">
        <v>2.3031999999999999</v>
      </c>
      <c r="N69" s="214">
        <v>2.5413999999999999</v>
      </c>
      <c r="O69" s="214">
        <v>3.6013999999999999</v>
      </c>
      <c r="P69" s="214">
        <v>3.5968</v>
      </c>
      <c r="Q69" s="214">
        <v>3.0830000000000002</v>
      </c>
      <c r="R69" s="214">
        <v>2.3894000000000002</v>
      </c>
      <c r="S69" s="214">
        <v>2.0270999999999999</v>
      </c>
      <c r="T69" s="214">
        <v>1.9855</v>
      </c>
      <c r="U69" s="214">
        <v>2.0680999999999998</v>
      </c>
      <c r="V69" s="214">
        <v>2.8778000000000001</v>
      </c>
      <c r="W69" s="214">
        <v>2.9034</v>
      </c>
      <c r="X69" s="214">
        <v>2.7456</v>
      </c>
      <c r="Y69" s="214">
        <v>2.1698</v>
      </c>
      <c r="Z69" s="214">
        <v>2.3325999999999998</v>
      </c>
      <c r="AA69" s="214">
        <v>3.1798000000000002</v>
      </c>
      <c r="AB69" s="214">
        <v>3.1097999999999999</v>
      </c>
      <c r="AC69" s="214">
        <v>3.0304000000000002</v>
      </c>
      <c r="AD69" s="214">
        <v>2.4914000000000001</v>
      </c>
      <c r="AE69" s="214">
        <v>2.0206</v>
      </c>
      <c r="AF69" s="214">
        <v>1.9875</v>
      </c>
      <c r="AG69" s="214">
        <v>2.0409000000000002</v>
      </c>
      <c r="AH69" s="214">
        <v>2.8405999999999998</v>
      </c>
      <c r="AI69" s="214">
        <v>2.8694000000000002</v>
      </c>
      <c r="AJ69" s="214">
        <v>2.7372000000000001</v>
      </c>
      <c r="AK69" s="214">
        <v>2.1038000000000001</v>
      </c>
      <c r="AL69" s="214">
        <v>2.4453</v>
      </c>
      <c r="AM69" s="214">
        <v>3.0577000000000001</v>
      </c>
      <c r="AN69" s="214">
        <v>3.0739999999999998</v>
      </c>
      <c r="AO69" s="214">
        <v>2.9946000000000002</v>
      </c>
      <c r="AP69" s="214">
        <v>2.5446</v>
      </c>
      <c r="AQ69" s="214">
        <v>2.0394000000000001</v>
      </c>
      <c r="AR69" s="214">
        <v>2.0099999999999998</v>
      </c>
      <c r="AS69" s="214">
        <v>2.0619000000000001</v>
      </c>
      <c r="AT69" s="214">
        <v>2.8696000000000002</v>
      </c>
      <c r="AU69" s="214">
        <v>2.8986000000000001</v>
      </c>
      <c r="AV69" s="214">
        <v>2.7650999999999999</v>
      </c>
      <c r="AW69" s="214">
        <v>2.1223999999999998</v>
      </c>
      <c r="AX69" s="214">
        <v>2.4272999999999998</v>
      </c>
      <c r="AY69" s="214">
        <v>3.0379</v>
      </c>
      <c r="AZ69" s="214">
        <v>3.056</v>
      </c>
      <c r="BA69" s="214">
        <v>2.9782000000000002</v>
      </c>
      <c r="BB69" s="214">
        <v>2.5478000000000001</v>
      </c>
      <c r="BC69" s="214">
        <v>2.1000999999999999</v>
      </c>
      <c r="BD69" s="214">
        <v>2.0945999999999998</v>
      </c>
      <c r="BE69" s="214">
        <v>2.1545999999999998</v>
      </c>
      <c r="BF69" s="214">
        <v>2.9706999999999999</v>
      </c>
      <c r="BG69" s="214">
        <v>3.0057999999999998</v>
      </c>
      <c r="BH69" s="214">
        <v>2.875</v>
      </c>
      <c r="BI69" s="214">
        <v>2.2362000000000002</v>
      </c>
      <c r="BJ69" s="214">
        <v>2.5482</v>
      </c>
      <c r="BK69" s="214">
        <v>3.1606999999999998</v>
      </c>
      <c r="BL69" s="214">
        <v>3.1859000000000002</v>
      </c>
      <c r="BM69" s="214">
        <v>3.1179999999999999</v>
      </c>
      <c r="BN69" s="214">
        <v>2.6968999999999999</v>
      </c>
      <c r="BO69" s="214">
        <v>2.2277</v>
      </c>
      <c r="BP69" s="214">
        <v>2.2122000000000002</v>
      </c>
      <c r="BQ69" s="214">
        <v>2.2622</v>
      </c>
      <c r="BR69" s="214">
        <v>3.0676000000000001</v>
      </c>
      <c r="BS69" s="214">
        <v>3.0987</v>
      </c>
      <c r="BT69" s="214">
        <v>2.9699</v>
      </c>
      <c r="BU69" s="214">
        <v>2.3269000000000002</v>
      </c>
      <c r="BV69" s="214">
        <v>2.6556000000000002</v>
      </c>
      <c r="BW69" s="214">
        <v>3.2574000000000001</v>
      </c>
      <c r="BX69" s="47">
        <v>3.2806000000000002</v>
      </c>
      <c r="BY69" s="47">
        <v>3.2122000000000002</v>
      </c>
      <c r="BZ69" s="47">
        <v>2.82</v>
      </c>
      <c r="CA69" s="47">
        <v>2.3527</v>
      </c>
      <c r="CB69" s="47">
        <v>2.3372000000000002</v>
      </c>
      <c r="CC69" s="47">
        <v>2.3881999999999999</v>
      </c>
      <c r="CD69" s="47">
        <v>3.1945999999999999</v>
      </c>
      <c r="CE69" s="47">
        <v>3.2307000000000001</v>
      </c>
      <c r="CF69" s="47">
        <v>3.1038999999999999</v>
      </c>
      <c r="CG69" s="47">
        <v>2.4609000000000001</v>
      </c>
      <c r="CH69" s="47">
        <v>2.7906</v>
      </c>
      <c r="CI69" s="47">
        <v>3.3900999999999999</v>
      </c>
      <c r="CJ69" s="47">
        <v>3.4083999999999999</v>
      </c>
      <c r="CK69" s="47">
        <v>3.3449</v>
      </c>
      <c r="CL69" s="47">
        <v>2.9502000000000002</v>
      </c>
      <c r="CM69" s="47">
        <v>2.4763999999999999</v>
      </c>
      <c r="CN69" s="47">
        <v>2.4609000000000001</v>
      </c>
      <c r="CO69" s="47">
        <v>2.5108999999999999</v>
      </c>
      <c r="CP69" s="47">
        <v>3.3170999999999999</v>
      </c>
      <c r="CQ69" s="47">
        <v>3.3542000000000001</v>
      </c>
      <c r="CR69" s="47">
        <v>3.2294999999999998</v>
      </c>
      <c r="CS69" s="47">
        <v>2.5895000000000001</v>
      </c>
      <c r="CT69" s="47">
        <v>2.9213</v>
      </c>
      <c r="CU69" s="47">
        <v>3.5112999999999999</v>
      </c>
      <c r="CV69" s="47">
        <v>3.5295999999999998</v>
      </c>
      <c r="CW69" s="47">
        <v>3.464</v>
      </c>
      <c r="CX69" s="47">
        <v>3.069</v>
      </c>
      <c r="CY69" s="47">
        <v>2.5733000000000001</v>
      </c>
      <c r="CZ69" s="47">
        <v>2.5529000000000002</v>
      </c>
      <c r="DA69" s="47">
        <v>2.6008</v>
      </c>
      <c r="DB69" s="47">
        <v>3.4028999999999998</v>
      </c>
      <c r="DC69" s="47">
        <v>3.4388999999999998</v>
      </c>
      <c r="DD69" s="47">
        <v>3.3153000000000001</v>
      </c>
      <c r="DE69" s="47">
        <v>2.6764000000000001</v>
      </c>
      <c r="DF69" s="47">
        <v>3.0127999999999999</v>
      </c>
      <c r="DG69" s="47">
        <v>3.6027999999999998</v>
      </c>
      <c r="DH69" s="47">
        <v>3.6231</v>
      </c>
      <c r="DI69" s="47">
        <v>3.5545</v>
      </c>
      <c r="DJ69" s="47">
        <v>3.1594000000000002</v>
      </c>
      <c r="DK69" s="47">
        <v>2.6617000000000002</v>
      </c>
      <c r="DL69" s="47">
        <v>2.6412</v>
      </c>
      <c r="DM69" s="47">
        <v>2.6922000000000001</v>
      </c>
      <c r="DN69" s="47">
        <v>3.5066000000000002</v>
      </c>
      <c r="DO69" s="47">
        <v>3.5647000000000002</v>
      </c>
      <c r="DP69" s="47">
        <v>3.4489000000000001</v>
      </c>
      <c r="DQ69" s="47">
        <v>2.8239000000000001</v>
      </c>
      <c r="DR69" s="47">
        <v>3.1551</v>
      </c>
      <c r="DS69" s="47">
        <v>3.7408000000000001</v>
      </c>
      <c r="DT69" s="47">
        <v>3.7601</v>
      </c>
      <c r="DU69" s="47">
        <v>3.6916000000000002</v>
      </c>
      <c r="DV69" s="47">
        <v>3.2967</v>
      </c>
      <c r="DW69" s="47">
        <v>2.7360000000000002</v>
      </c>
      <c r="DX69" s="47">
        <v>2.7136999999999998</v>
      </c>
    </row>
    <row r="70" spans="3:128" s="47" customFormat="1" x14ac:dyDescent="0.2">
      <c r="C70" s="99">
        <f>NYMEX_Futures!B20</f>
        <v>43587</v>
      </c>
      <c r="D70" s="102"/>
      <c r="E70" s="102"/>
      <c r="F70" s="102"/>
      <c r="G70" s="214"/>
      <c r="H70" s="214"/>
      <c r="I70" s="214">
        <v>2.1444000000000001</v>
      </c>
      <c r="J70" s="214">
        <v>3.1248</v>
      </c>
      <c r="K70" s="214">
        <v>3.2734000000000001</v>
      </c>
      <c r="L70" s="214">
        <v>2.8178000000000001</v>
      </c>
      <c r="M70" s="214">
        <v>2.3443999999999998</v>
      </c>
      <c r="N70" s="214">
        <v>2.5672999999999999</v>
      </c>
      <c r="O70" s="214">
        <v>3.6223999999999998</v>
      </c>
      <c r="P70" s="214">
        <v>3.6078999999999999</v>
      </c>
      <c r="Q70" s="214">
        <v>3.0926999999999998</v>
      </c>
      <c r="R70" s="214">
        <v>2.3988</v>
      </c>
      <c r="S70" s="214">
        <v>2.0421</v>
      </c>
      <c r="T70" s="214">
        <v>2.0034000000000001</v>
      </c>
      <c r="U70" s="214">
        <v>2.0891999999999999</v>
      </c>
      <c r="V70" s="214">
        <v>2.9037000000000002</v>
      </c>
      <c r="W70" s="214">
        <v>2.9304000000000001</v>
      </c>
      <c r="X70" s="214">
        <v>2.7725</v>
      </c>
      <c r="Y70" s="214">
        <v>2.1949000000000001</v>
      </c>
      <c r="Z70" s="214">
        <v>2.3508</v>
      </c>
      <c r="AA70" s="214">
        <v>3.2016</v>
      </c>
      <c r="AB70" s="214">
        <v>3.1312000000000002</v>
      </c>
      <c r="AC70" s="214">
        <v>3.0516999999999999</v>
      </c>
      <c r="AD70" s="214">
        <v>2.5163000000000002</v>
      </c>
      <c r="AE70" s="214">
        <v>2.0522999999999998</v>
      </c>
      <c r="AF70" s="214">
        <v>2.0205000000000002</v>
      </c>
      <c r="AG70" s="214">
        <v>2.0726</v>
      </c>
      <c r="AH70" s="214">
        <v>2.8694999999999999</v>
      </c>
      <c r="AI70" s="214">
        <v>2.8975</v>
      </c>
      <c r="AJ70" s="214">
        <v>2.7654999999999998</v>
      </c>
      <c r="AK70" s="214">
        <v>2.1337999999999999</v>
      </c>
      <c r="AL70" s="214">
        <v>2.4722</v>
      </c>
      <c r="AM70" s="214">
        <v>3.0886</v>
      </c>
      <c r="AN70" s="214">
        <v>3.1040000000000001</v>
      </c>
      <c r="AO70" s="214">
        <v>3.0247000000000002</v>
      </c>
      <c r="AP70" s="214">
        <v>2.5720000000000001</v>
      </c>
      <c r="AQ70" s="214">
        <v>2.0701000000000001</v>
      </c>
      <c r="AR70" s="214">
        <v>2.0409999999999999</v>
      </c>
      <c r="AS70" s="214">
        <v>2.0926</v>
      </c>
      <c r="AT70" s="214">
        <v>2.8984999999999999</v>
      </c>
      <c r="AU70" s="214">
        <v>2.9277000000000002</v>
      </c>
      <c r="AV70" s="214">
        <v>2.7944</v>
      </c>
      <c r="AW70" s="214">
        <v>2.1534</v>
      </c>
      <c r="AX70" s="214">
        <v>2.4552</v>
      </c>
      <c r="AY70" s="214">
        <v>3.0688</v>
      </c>
      <c r="AZ70" s="214">
        <v>3.0859999999999999</v>
      </c>
      <c r="BA70" s="214">
        <v>3.0083000000000002</v>
      </c>
      <c r="BB70" s="214">
        <v>2.5752000000000002</v>
      </c>
      <c r="BC70" s="214">
        <v>2.1307999999999998</v>
      </c>
      <c r="BD70" s="214">
        <v>2.1255999999999999</v>
      </c>
      <c r="BE70" s="214">
        <v>2.1852999999999998</v>
      </c>
      <c r="BF70" s="214">
        <v>2.9996</v>
      </c>
      <c r="BG70" s="214">
        <v>3.0348999999999999</v>
      </c>
      <c r="BH70" s="214">
        <v>2.9043000000000001</v>
      </c>
      <c r="BI70" s="214">
        <v>2.2671999999999999</v>
      </c>
      <c r="BJ70" s="214">
        <v>2.5741000000000001</v>
      </c>
      <c r="BK70" s="214">
        <v>3.1886999999999999</v>
      </c>
      <c r="BL70" s="214">
        <v>3.2109000000000001</v>
      </c>
      <c r="BM70" s="214">
        <v>3.1391</v>
      </c>
      <c r="BN70" s="214">
        <v>2.7153</v>
      </c>
      <c r="BO70" s="214">
        <v>2.2494000000000001</v>
      </c>
      <c r="BP70" s="214">
        <v>2.2342</v>
      </c>
      <c r="BQ70" s="214">
        <v>2.2839</v>
      </c>
      <c r="BR70" s="214">
        <v>3.0874000000000001</v>
      </c>
      <c r="BS70" s="214">
        <v>3.1187</v>
      </c>
      <c r="BT70" s="214">
        <v>2.9901</v>
      </c>
      <c r="BU70" s="214">
        <v>2.3469000000000002</v>
      </c>
      <c r="BV70" s="214">
        <v>2.6705000000000001</v>
      </c>
      <c r="BW70" s="214">
        <v>3.2723</v>
      </c>
      <c r="BX70" s="47">
        <v>3.2927</v>
      </c>
      <c r="BY70" s="47">
        <v>3.2212999999999998</v>
      </c>
      <c r="BZ70" s="47">
        <v>2.8243999999999998</v>
      </c>
      <c r="CA70" s="47">
        <v>2.3553999999999999</v>
      </c>
      <c r="CB70" s="47">
        <v>2.3401999999999998</v>
      </c>
      <c r="CC70" s="47">
        <v>2.3898999999999999</v>
      </c>
      <c r="CD70" s="47">
        <v>3.1943999999999999</v>
      </c>
      <c r="CE70" s="47">
        <v>3.2307000000000001</v>
      </c>
      <c r="CF70" s="47">
        <v>3.1040999999999999</v>
      </c>
      <c r="CG70" s="47">
        <v>2.4628999999999999</v>
      </c>
      <c r="CH70" s="47">
        <v>2.7894999999999999</v>
      </c>
      <c r="CI70" s="47">
        <v>3.3919999999999999</v>
      </c>
      <c r="CJ70" s="47">
        <v>3.4095</v>
      </c>
      <c r="CK70" s="47">
        <v>3.3460000000000001</v>
      </c>
      <c r="CL70" s="47">
        <v>2.9485000000000001</v>
      </c>
      <c r="CM70" s="47">
        <v>2.4710999999999999</v>
      </c>
      <c r="CN70" s="47">
        <v>2.4539</v>
      </c>
      <c r="CO70" s="47">
        <v>2.5015999999999998</v>
      </c>
      <c r="CP70" s="47">
        <v>3.3039999999999998</v>
      </c>
      <c r="CQ70" s="47">
        <v>3.3412999999999999</v>
      </c>
      <c r="CR70" s="47">
        <v>3.2166999999999999</v>
      </c>
      <c r="CS70" s="47">
        <v>2.5785999999999998</v>
      </c>
      <c r="CT70" s="47">
        <v>2.9073000000000002</v>
      </c>
      <c r="CU70" s="47">
        <v>3.5002</v>
      </c>
      <c r="CV70" s="47">
        <v>3.5175999999999998</v>
      </c>
      <c r="CW70" s="47">
        <v>3.4521000000000002</v>
      </c>
      <c r="CX70" s="47">
        <v>3.0543</v>
      </c>
      <c r="CY70" s="47">
        <v>2.5619999999999998</v>
      </c>
      <c r="CZ70" s="47">
        <v>2.5419</v>
      </c>
      <c r="DA70" s="47">
        <v>2.5895000000000001</v>
      </c>
      <c r="DB70" s="47">
        <v>3.3896999999999999</v>
      </c>
      <c r="DC70" s="47">
        <v>3.4260000000000002</v>
      </c>
      <c r="DD70" s="47">
        <v>3.3026</v>
      </c>
      <c r="DE70" s="47">
        <v>2.6654</v>
      </c>
      <c r="DF70" s="47">
        <v>2.9986999999999999</v>
      </c>
      <c r="DG70" s="47">
        <v>3.5916999999999999</v>
      </c>
      <c r="DH70" s="47">
        <v>3.6112000000000002</v>
      </c>
      <c r="DI70" s="47">
        <v>3.5426000000000002</v>
      </c>
      <c r="DJ70" s="47">
        <v>3.1448</v>
      </c>
      <c r="DK70" s="47">
        <v>2.6503999999999999</v>
      </c>
      <c r="DL70" s="47">
        <v>2.6301999999999999</v>
      </c>
      <c r="DM70" s="47">
        <v>2.6808999999999998</v>
      </c>
      <c r="DN70" s="47">
        <v>3.4933999999999998</v>
      </c>
      <c r="DO70" s="47">
        <v>3.5516999999999999</v>
      </c>
      <c r="DP70" s="47">
        <v>3.4361000000000002</v>
      </c>
      <c r="DQ70" s="47">
        <v>2.8129</v>
      </c>
      <c r="DR70" s="47">
        <v>3.1410999999999998</v>
      </c>
      <c r="DS70" s="47">
        <v>3.7296999999999998</v>
      </c>
      <c r="DT70" s="47">
        <v>3.7481</v>
      </c>
      <c r="DU70" s="47">
        <v>3.6796000000000002</v>
      </c>
      <c r="DV70" s="47">
        <v>3.2820999999999998</v>
      </c>
      <c r="DW70" s="47">
        <v>2.7246999999999999</v>
      </c>
      <c r="DX70" s="47">
        <v>2.7027000000000001</v>
      </c>
    </row>
    <row r="71" spans="3:128" s="47" customFormat="1" x14ac:dyDescent="0.2">
      <c r="C71" s="99">
        <f>NYMEX_Futures!B21</f>
        <v>43586</v>
      </c>
      <c r="D71" s="102"/>
      <c r="E71" s="102"/>
      <c r="F71" s="102"/>
      <c r="G71" s="214"/>
      <c r="H71" s="214"/>
      <c r="I71" s="214">
        <v>2.1341000000000001</v>
      </c>
      <c r="J71" s="214">
        <v>3.1393</v>
      </c>
      <c r="K71" s="214">
        <v>3.3123</v>
      </c>
      <c r="L71" s="214">
        <v>2.8538999999999999</v>
      </c>
      <c r="M71" s="214">
        <v>2.3451</v>
      </c>
      <c r="N71" s="214">
        <v>2.5948000000000002</v>
      </c>
      <c r="O71" s="214">
        <v>3.6503000000000001</v>
      </c>
      <c r="P71" s="214">
        <v>3.6358000000000001</v>
      </c>
      <c r="Q71" s="214">
        <v>3.0882999999999998</v>
      </c>
      <c r="R71" s="214">
        <v>2.4129999999999998</v>
      </c>
      <c r="S71" s="214">
        <v>2.0345</v>
      </c>
      <c r="T71" s="214">
        <v>1.9953000000000001</v>
      </c>
      <c r="U71" s="214">
        <v>2.0806</v>
      </c>
      <c r="V71" s="214">
        <v>2.8957999999999999</v>
      </c>
      <c r="W71" s="214">
        <v>2.9234</v>
      </c>
      <c r="X71" s="214">
        <v>2.7658999999999998</v>
      </c>
      <c r="Y71" s="214">
        <v>2.1886000000000001</v>
      </c>
      <c r="Z71" s="214">
        <v>2.3494999999999999</v>
      </c>
      <c r="AA71" s="214">
        <v>3.1960000000000002</v>
      </c>
      <c r="AB71" s="214">
        <v>3.1311</v>
      </c>
      <c r="AC71" s="214">
        <v>3.0537000000000001</v>
      </c>
      <c r="AD71" s="214">
        <v>2.5215000000000001</v>
      </c>
      <c r="AE71" s="214">
        <v>2.0552999999999999</v>
      </c>
      <c r="AF71" s="214">
        <v>2.0232999999999999</v>
      </c>
      <c r="AG71" s="214">
        <v>2.0758000000000001</v>
      </c>
      <c r="AH71" s="214">
        <v>2.8675999999999999</v>
      </c>
      <c r="AI71" s="214">
        <v>2.8952</v>
      </c>
      <c r="AJ71" s="214">
        <v>2.7637</v>
      </c>
      <c r="AK71" s="214">
        <v>2.1366000000000001</v>
      </c>
      <c r="AL71" s="214">
        <v>2.4742999999999999</v>
      </c>
      <c r="AM71" s="214">
        <v>3.0874000000000001</v>
      </c>
      <c r="AN71" s="214">
        <v>3.1032999999999999</v>
      </c>
      <c r="AO71" s="214">
        <v>3.0243000000000002</v>
      </c>
      <c r="AP71" s="214">
        <v>2.5746000000000002</v>
      </c>
      <c r="AQ71" s="214">
        <v>2.0646</v>
      </c>
      <c r="AR71" s="214">
        <v>2.0352999999999999</v>
      </c>
      <c r="AS71" s="214">
        <v>2.0871</v>
      </c>
      <c r="AT71" s="214">
        <v>2.8845999999999998</v>
      </c>
      <c r="AU71" s="214">
        <v>2.9134000000000002</v>
      </c>
      <c r="AV71" s="214">
        <v>2.7810999999999999</v>
      </c>
      <c r="AW71" s="214">
        <v>2.1474000000000002</v>
      </c>
      <c r="AX71" s="214">
        <v>2.4573</v>
      </c>
      <c r="AY71" s="214">
        <v>3.0674999999999999</v>
      </c>
      <c r="AZ71" s="214">
        <v>3.0853000000000002</v>
      </c>
      <c r="BA71" s="214">
        <v>3.008</v>
      </c>
      <c r="BB71" s="214">
        <v>2.5777999999999999</v>
      </c>
      <c r="BC71" s="214">
        <v>2.1261999999999999</v>
      </c>
      <c r="BD71" s="214">
        <v>2.1208</v>
      </c>
      <c r="BE71" s="214">
        <v>2.1808000000000001</v>
      </c>
      <c r="BF71" s="214">
        <v>2.9870000000000001</v>
      </c>
      <c r="BG71" s="214">
        <v>3.0217999999999998</v>
      </c>
      <c r="BH71" s="214">
        <v>2.8923000000000001</v>
      </c>
      <c r="BI71" s="214">
        <v>2.2621000000000002</v>
      </c>
      <c r="BJ71" s="214">
        <v>2.5762</v>
      </c>
      <c r="BK71" s="214">
        <v>3.1873999999999998</v>
      </c>
      <c r="BL71" s="214">
        <v>3.2101999999999999</v>
      </c>
      <c r="BM71" s="214">
        <v>3.1387</v>
      </c>
      <c r="BN71" s="214">
        <v>2.7178</v>
      </c>
      <c r="BO71" s="214">
        <v>2.2448000000000001</v>
      </c>
      <c r="BP71" s="214">
        <v>2.2294</v>
      </c>
      <c r="BQ71" s="214">
        <v>2.2793999999999999</v>
      </c>
      <c r="BR71" s="214">
        <v>3.0748000000000002</v>
      </c>
      <c r="BS71" s="214">
        <v>3.1057000000000001</v>
      </c>
      <c r="BT71" s="214">
        <v>2.9781</v>
      </c>
      <c r="BU71" s="214">
        <v>2.3418000000000001</v>
      </c>
      <c r="BV71" s="214">
        <v>2.6726000000000001</v>
      </c>
      <c r="BW71" s="214">
        <v>3.2709999999999999</v>
      </c>
      <c r="BX71" s="47">
        <v>3.2919999999999998</v>
      </c>
      <c r="BY71" s="47">
        <v>3.2208999999999999</v>
      </c>
      <c r="BZ71" s="47">
        <v>2.8269000000000002</v>
      </c>
      <c r="CA71" s="47">
        <v>2.3508</v>
      </c>
      <c r="CB71" s="47">
        <v>2.3353999999999999</v>
      </c>
      <c r="CC71" s="47">
        <v>2.3854000000000002</v>
      </c>
      <c r="CD71" s="47">
        <v>3.1818</v>
      </c>
      <c r="CE71" s="47">
        <v>3.2176999999999998</v>
      </c>
      <c r="CF71" s="47">
        <v>3.0920999999999998</v>
      </c>
      <c r="CG71" s="47">
        <v>2.4578000000000002</v>
      </c>
      <c r="CH71" s="47">
        <v>2.7915999999999999</v>
      </c>
      <c r="CI71" s="47">
        <v>3.3908</v>
      </c>
      <c r="CJ71" s="47">
        <v>3.4087999999999998</v>
      </c>
      <c r="CK71" s="47">
        <v>3.3456000000000001</v>
      </c>
      <c r="CL71" s="47">
        <v>2.9510999999999998</v>
      </c>
      <c r="CM71" s="47">
        <v>2.4664999999999999</v>
      </c>
      <c r="CN71" s="47">
        <v>2.4491000000000001</v>
      </c>
      <c r="CO71" s="47">
        <v>2.4971000000000001</v>
      </c>
      <c r="CP71" s="47">
        <v>3.2913999999999999</v>
      </c>
      <c r="CQ71" s="47">
        <v>3.3283</v>
      </c>
      <c r="CR71" s="47">
        <v>3.2046999999999999</v>
      </c>
      <c r="CS71" s="47">
        <v>2.5735000000000001</v>
      </c>
      <c r="CT71" s="47">
        <v>2.9093</v>
      </c>
      <c r="CU71" s="47">
        <v>3.4988999999999999</v>
      </c>
      <c r="CV71" s="47">
        <v>3.5169000000000001</v>
      </c>
      <c r="CW71" s="47">
        <v>3.4518</v>
      </c>
      <c r="CX71" s="47">
        <v>3.0569000000000002</v>
      </c>
      <c r="CY71" s="47">
        <v>2.5531000000000001</v>
      </c>
      <c r="CZ71" s="47">
        <v>2.5329000000000002</v>
      </c>
      <c r="DA71" s="47">
        <v>2.5807000000000002</v>
      </c>
      <c r="DB71" s="47">
        <v>3.3712</v>
      </c>
      <c r="DC71" s="47">
        <v>3.407</v>
      </c>
      <c r="DD71" s="47">
        <v>3.2848999999999999</v>
      </c>
      <c r="DE71" s="47">
        <v>2.6558000000000002</v>
      </c>
      <c r="DF71" s="47">
        <v>3.0007999999999999</v>
      </c>
      <c r="DG71" s="47">
        <v>3.5905</v>
      </c>
      <c r="DH71" s="47">
        <v>3.6105</v>
      </c>
      <c r="DI71" s="47">
        <v>3.5423</v>
      </c>
      <c r="DJ71" s="47">
        <v>3.1473</v>
      </c>
      <c r="DK71" s="47">
        <v>2.6393</v>
      </c>
      <c r="DL71" s="47">
        <v>2.6191</v>
      </c>
      <c r="DM71" s="47">
        <v>2.6699000000000002</v>
      </c>
      <c r="DN71" s="47">
        <v>3.4719000000000002</v>
      </c>
      <c r="DO71" s="47">
        <v>3.5297000000000001</v>
      </c>
      <c r="DP71" s="47">
        <v>3.4155000000000002</v>
      </c>
      <c r="DQ71" s="47">
        <v>2.8010999999999999</v>
      </c>
      <c r="DR71" s="47">
        <v>3.1432000000000002</v>
      </c>
      <c r="DS71" s="47">
        <v>3.7286000000000001</v>
      </c>
      <c r="DT71" s="47">
        <v>3.7475999999999998</v>
      </c>
      <c r="DU71" s="47">
        <v>3.6793999999999998</v>
      </c>
      <c r="DV71" s="47">
        <v>3.2848000000000002</v>
      </c>
      <c r="DW71" s="47">
        <v>2.7136</v>
      </c>
      <c r="DX71" s="47">
        <v>2.6916000000000002</v>
      </c>
    </row>
    <row r="72" spans="3:128" s="47" customFormat="1" x14ac:dyDescent="0.2">
      <c r="C72" s="99">
        <f>NYMEX_Futures!B22</f>
        <v>43585</v>
      </c>
      <c r="D72" s="102"/>
      <c r="E72" s="102"/>
      <c r="F72" s="102"/>
      <c r="G72" s="214"/>
      <c r="H72" s="214"/>
      <c r="I72" s="214">
        <v>2.1202999999999999</v>
      </c>
      <c r="J72" s="214">
        <v>3.1286</v>
      </c>
      <c r="K72" s="214">
        <v>3.2751999999999999</v>
      </c>
      <c r="L72" s="214">
        <v>2.8315999999999999</v>
      </c>
      <c r="M72" s="214">
        <v>2.3157000000000001</v>
      </c>
      <c r="N72" s="214">
        <v>2.5621</v>
      </c>
      <c r="O72" s="214">
        <v>3.6196999999999999</v>
      </c>
      <c r="P72" s="214">
        <v>3.6071</v>
      </c>
      <c r="Q72" s="214">
        <v>3.0609999999999999</v>
      </c>
      <c r="R72" s="214">
        <v>2.3963999999999999</v>
      </c>
      <c r="S72" s="214">
        <v>2.0283000000000002</v>
      </c>
      <c r="T72" s="214">
        <v>1.9867999999999999</v>
      </c>
      <c r="U72" s="214">
        <v>2.0712999999999999</v>
      </c>
      <c r="V72" s="214">
        <v>2.8879000000000001</v>
      </c>
      <c r="W72" s="214">
        <v>2.9154</v>
      </c>
      <c r="X72" s="214">
        <v>2.7587000000000002</v>
      </c>
      <c r="Y72" s="214">
        <v>2.1812999999999998</v>
      </c>
      <c r="Z72" s="214">
        <v>2.3422000000000001</v>
      </c>
      <c r="AA72" s="214">
        <v>3.1970999999999998</v>
      </c>
      <c r="AB72" s="214">
        <v>3.1301000000000001</v>
      </c>
      <c r="AC72" s="214">
        <v>3.0535999999999999</v>
      </c>
      <c r="AD72" s="214">
        <v>2.5175000000000001</v>
      </c>
      <c r="AE72" s="214">
        <v>2.0543999999999998</v>
      </c>
      <c r="AF72" s="214">
        <v>2.0223</v>
      </c>
      <c r="AG72" s="214">
        <v>2.0748000000000002</v>
      </c>
      <c r="AH72" s="214">
        <v>2.8650000000000002</v>
      </c>
      <c r="AI72" s="214">
        <v>2.8927999999999998</v>
      </c>
      <c r="AJ72" s="214">
        <v>2.7614000000000001</v>
      </c>
      <c r="AK72" s="214">
        <v>2.1358999999999999</v>
      </c>
      <c r="AL72" s="214">
        <v>2.4685000000000001</v>
      </c>
      <c r="AM72" s="214">
        <v>3.0838000000000001</v>
      </c>
      <c r="AN72" s="214">
        <v>3.0994000000000002</v>
      </c>
      <c r="AO72" s="214">
        <v>3.0200999999999998</v>
      </c>
      <c r="AP72" s="214">
        <v>2.5686</v>
      </c>
      <c r="AQ72" s="214">
        <v>2.0636000000000001</v>
      </c>
      <c r="AR72" s="214">
        <v>2.0344000000000002</v>
      </c>
      <c r="AS72" s="214">
        <v>2.0861000000000001</v>
      </c>
      <c r="AT72" s="214">
        <v>2.8820000000000001</v>
      </c>
      <c r="AU72" s="214">
        <v>2.911</v>
      </c>
      <c r="AV72" s="214">
        <v>2.7787999999999999</v>
      </c>
      <c r="AW72" s="214">
        <v>2.1465999999999998</v>
      </c>
      <c r="AX72" s="214">
        <v>2.4537</v>
      </c>
      <c r="AY72" s="214">
        <v>3.0666000000000002</v>
      </c>
      <c r="AZ72" s="214">
        <v>3.0840999999999998</v>
      </c>
      <c r="BA72" s="214">
        <v>3.0064000000000002</v>
      </c>
      <c r="BB72" s="214">
        <v>2.5741000000000001</v>
      </c>
      <c r="BC72" s="214">
        <v>2.1257999999999999</v>
      </c>
      <c r="BD72" s="214">
        <v>2.1204999999999998</v>
      </c>
      <c r="BE72" s="214">
        <v>2.1804000000000001</v>
      </c>
      <c r="BF72" s="214">
        <v>2.9851999999999999</v>
      </c>
      <c r="BG72" s="214">
        <v>3.0203000000000002</v>
      </c>
      <c r="BH72" s="214">
        <v>2.8908</v>
      </c>
      <c r="BI72" s="214">
        <v>2.262</v>
      </c>
      <c r="BJ72" s="214">
        <v>2.5726</v>
      </c>
      <c r="BK72" s="214">
        <v>3.1865000000000001</v>
      </c>
      <c r="BL72" s="214">
        <v>3.2090000000000001</v>
      </c>
      <c r="BM72" s="214">
        <v>3.1372</v>
      </c>
      <c r="BN72" s="214">
        <v>2.7141000000000002</v>
      </c>
      <c r="BO72" s="214">
        <v>2.2437999999999998</v>
      </c>
      <c r="BP72" s="214">
        <v>2.2284999999999999</v>
      </c>
      <c r="BQ72" s="214">
        <v>2.2784</v>
      </c>
      <c r="BR72" s="214">
        <v>3.0722</v>
      </c>
      <c r="BS72" s="214">
        <v>3.1032999999999999</v>
      </c>
      <c r="BT72" s="214">
        <v>2.9758</v>
      </c>
      <c r="BU72" s="214">
        <v>2.3410000000000002</v>
      </c>
      <c r="BV72" s="214">
        <v>2.669</v>
      </c>
      <c r="BW72" s="214">
        <v>3.2700999999999998</v>
      </c>
      <c r="BX72" s="47">
        <v>3.2907999999999999</v>
      </c>
      <c r="BY72" s="47">
        <v>3.2193000000000001</v>
      </c>
      <c r="BZ72" s="47">
        <v>2.8231999999999999</v>
      </c>
      <c r="CA72" s="47">
        <v>2.3498000000000001</v>
      </c>
      <c r="CB72" s="47">
        <v>2.3344999999999998</v>
      </c>
      <c r="CC72" s="47">
        <v>2.3843999999999999</v>
      </c>
      <c r="CD72" s="47">
        <v>3.1791999999999998</v>
      </c>
      <c r="CE72" s="47">
        <v>3.2153</v>
      </c>
      <c r="CF72" s="47">
        <v>3.0897999999999999</v>
      </c>
      <c r="CG72" s="47">
        <v>2.4569999999999999</v>
      </c>
      <c r="CH72" s="47">
        <v>2.7879999999999998</v>
      </c>
      <c r="CI72" s="47">
        <v>3.3898999999999999</v>
      </c>
      <c r="CJ72" s="47">
        <v>3.4076</v>
      </c>
      <c r="CK72" s="47">
        <v>3.3441000000000001</v>
      </c>
      <c r="CL72" s="47">
        <v>2.9474</v>
      </c>
      <c r="CM72" s="47">
        <v>2.4655</v>
      </c>
      <c r="CN72" s="47">
        <v>2.4481999999999999</v>
      </c>
      <c r="CO72" s="47">
        <v>2.4961000000000002</v>
      </c>
      <c r="CP72" s="47">
        <v>3.2888000000000002</v>
      </c>
      <c r="CQ72" s="47">
        <v>3.3258999999999999</v>
      </c>
      <c r="CR72" s="47">
        <v>3.2023999999999999</v>
      </c>
      <c r="CS72" s="47">
        <v>2.5727000000000002</v>
      </c>
      <c r="CT72" s="47">
        <v>2.9056999999999999</v>
      </c>
      <c r="CU72" s="47">
        <v>3.4981</v>
      </c>
      <c r="CV72" s="47">
        <v>3.5158</v>
      </c>
      <c r="CW72" s="47">
        <v>3.4502000000000002</v>
      </c>
      <c r="CX72" s="47">
        <v>3.0531999999999999</v>
      </c>
      <c r="CY72" s="47">
        <v>2.5522</v>
      </c>
      <c r="CZ72" s="47">
        <v>2.532</v>
      </c>
      <c r="DA72" s="47">
        <v>2.5796000000000001</v>
      </c>
      <c r="DB72" s="47">
        <v>3.3685999999999998</v>
      </c>
      <c r="DC72" s="47">
        <v>3.4045999999999998</v>
      </c>
      <c r="DD72" s="47">
        <v>3.2825000000000002</v>
      </c>
      <c r="DE72" s="47">
        <v>2.6551</v>
      </c>
      <c r="DF72" s="47">
        <v>2.9971999999999999</v>
      </c>
      <c r="DG72" s="47">
        <v>3.5895999999999999</v>
      </c>
      <c r="DH72" s="47">
        <v>3.6093000000000002</v>
      </c>
      <c r="DI72" s="47">
        <v>3.5407000000000002</v>
      </c>
      <c r="DJ72" s="47">
        <v>3.1436000000000002</v>
      </c>
      <c r="DK72" s="47">
        <v>2.6383999999999999</v>
      </c>
      <c r="DL72" s="47">
        <v>2.6181999999999999</v>
      </c>
      <c r="DM72" s="47">
        <v>2.6688999999999998</v>
      </c>
      <c r="DN72" s="47">
        <v>3.4693000000000001</v>
      </c>
      <c r="DO72" s="47">
        <v>3.5272999999999999</v>
      </c>
      <c r="DP72" s="47">
        <v>3.4131999999999998</v>
      </c>
      <c r="DQ72" s="47">
        <v>2.8003</v>
      </c>
      <c r="DR72" s="47">
        <v>3.1396000000000002</v>
      </c>
      <c r="DS72" s="47">
        <v>3.7277</v>
      </c>
      <c r="DT72" s="47">
        <v>3.7464</v>
      </c>
      <c r="DU72" s="47">
        <v>3.6779000000000002</v>
      </c>
      <c r="DV72" s="47">
        <v>3.2810999999999999</v>
      </c>
      <c r="DW72" s="47">
        <v>2.7126999999999999</v>
      </c>
      <c r="DX72" s="47">
        <v>2.6907000000000001</v>
      </c>
    </row>
    <row r="73" spans="3:128" s="47" customFormat="1" x14ac:dyDescent="0.2">
      <c r="C73" s="99">
        <f>NYMEX_Futures!B23</f>
        <v>43584</v>
      </c>
      <c r="D73" s="102"/>
      <c r="E73" s="102"/>
      <c r="F73" s="102"/>
      <c r="G73" s="214"/>
      <c r="H73" s="214"/>
      <c r="I73" s="214">
        <v>2.1431</v>
      </c>
      <c r="J73" s="214">
        <v>3.0876999999999999</v>
      </c>
      <c r="K73" s="214">
        <v>3.2258</v>
      </c>
      <c r="L73" s="214">
        <v>2.7888000000000002</v>
      </c>
      <c r="M73" s="214">
        <v>2.3146</v>
      </c>
      <c r="N73" s="214">
        <v>2.5228999999999999</v>
      </c>
      <c r="O73" s="214">
        <v>3.5762999999999998</v>
      </c>
      <c r="P73" s="214">
        <v>3.5607000000000002</v>
      </c>
      <c r="Q73" s="214">
        <v>3.0175000000000001</v>
      </c>
      <c r="R73" s="214">
        <v>2.3483000000000001</v>
      </c>
      <c r="S73" s="214">
        <v>2.0099</v>
      </c>
      <c r="T73" s="214">
        <v>1.9654</v>
      </c>
      <c r="U73" s="214">
        <v>2.0506000000000002</v>
      </c>
      <c r="V73" s="214">
        <v>2.8515999999999999</v>
      </c>
      <c r="W73" s="214">
        <v>2.8788999999999998</v>
      </c>
      <c r="X73" s="214">
        <v>2.7225000000000001</v>
      </c>
      <c r="Y73" s="214">
        <v>2.1680999999999999</v>
      </c>
      <c r="Z73" s="214">
        <v>2.3189000000000002</v>
      </c>
      <c r="AA73" s="214">
        <v>3.1764000000000001</v>
      </c>
      <c r="AB73" s="214">
        <v>3.1086999999999998</v>
      </c>
      <c r="AC73" s="214">
        <v>3.0339</v>
      </c>
      <c r="AD73" s="214">
        <v>2.4975000000000001</v>
      </c>
      <c r="AE73" s="214">
        <v>2.0381</v>
      </c>
      <c r="AF73" s="214">
        <v>2.0063</v>
      </c>
      <c r="AG73" s="214">
        <v>2.0586000000000002</v>
      </c>
      <c r="AH73" s="214">
        <v>2.8231999999999999</v>
      </c>
      <c r="AI73" s="214">
        <v>2.8509000000000002</v>
      </c>
      <c r="AJ73" s="214">
        <v>2.7195</v>
      </c>
      <c r="AK73" s="214">
        <v>2.1194000000000002</v>
      </c>
      <c r="AL73" s="214">
        <v>2.4533</v>
      </c>
      <c r="AM73" s="214">
        <v>3.0691000000000002</v>
      </c>
      <c r="AN73" s="214">
        <v>3.0846</v>
      </c>
      <c r="AO73" s="214">
        <v>3.0053999999999998</v>
      </c>
      <c r="AP73" s="214">
        <v>2.5535000000000001</v>
      </c>
      <c r="AQ73" s="214">
        <v>2.0474000000000001</v>
      </c>
      <c r="AR73" s="214">
        <v>2.0184000000000002</v>
      </c>
      <c r="AS73" s="214">
        <v>2.0699999999999998</v>
      </c>
      <c r="AT73" s="214">
        <v>2.8401000000000001</v>
      </c>
      <c r="AU73" s="214">
        <v>2.8690000000000002</v>
      </c>
      <c r="AV73" s="214">
        <v>2.7368999999999999</v>
      </c>
      <c r="AW73" s="214">
        <v>2.1301000000000001</v>
      </c>
      <c r="AX73" s="214">
        <v>2.4321000000000002</v>
      </c>
      <c r="AY73" s="214">
        <v>3.0438000000000001</v>
      </c>
      <c r="AZ73" s="214">
        <v>3.0611999999999999</v>
      </c>
      <c r="BA73" s="214">
        <v>2.9836999999999998</v>
      </c>
      <c r="BB73" s="214">
        <v>2.5522</v>
      </c>
      <c r="BC73" s="214">
        <v>2.1038000000000001</v>
      </c>
      <c r="BD73" s="214">
        <v>2.0988000000000002</v>
      </c>
      <c r="BE73" s="214">
        <v>2.1583999999999999</v>
      </c>
      <c r="BF73" s="214">
        <v>2.9352999999999998</v>
      </c>
      <c r="BG73" s="214">
        <v>2.9702000000000002</v>
      </c>
      <c r="BH73" s="214">
        <v>2.8411</v>
      </c>
      <c r="BI73" s="214">
        <v>2.2395</v>
      </c>
      <c r="BJ73" s="214">
        <v>2.5617999999999999</v>
      </c>
      <c r="BK73" s="214">
        <v>3.1772</v>
      </c>
      <c r="BL73" s="214">
        <v>3.1997</v>
      </c>
      <c r="BM73" s="214">
        <v>3.1276999999999999</v>
      </c>
      <c r="BN73" s="214">
        <v>2.7035999999999998</v>
      </c>
      <c r="BO73" s="214">
        <v>2.2223999999999999</v>
      </c>
      <c r="BP73" s="214">
        <v>2.2073999999999998</v>
      </c>
      <c r="BQ73" s="214">
        <v>2.2570000000000001</v>
      </c>
      <c r="BR73" s="214">
        <v>3.0230999999999999</v>
      </c>
      <c r="BS73" s="214">
        <v>3.0539999999999998</v>
      </c>
      <c r="BT73" s="214">
        <v>2.9268999999999998</v>
      </c>
      <c r="BU73" s="214">
        <v>2.3191000000000002</v>
      </c>
      <c r="BV73" s="214">
        <v>2.6625000000000001</v>
      </c>
      <c r="BW73" s="214">
        <v>3.2662</v>
      </c>
      <c r="BX73" s="47">
        <v>3.2869000000000002</v>
      </c>
      <c r="BY73" s="47">
        <v>3.2151999999999998</v>
      </c>
      <c r="BZ73" s="47">
        <v>2.8170999999999999</v>
      </c>
      <c r="CA73" s="47">
        <v>2.3237999999999999</v>
      </c>
      <c r="CB73" s="47">
        <v>2.3089</v>
      </c>
      <c r="CC73" s="47">
        <v>2.3582999999999998</v>
      </c>
      <c r="CD73" s="47">
        <v>3.1238000000000001</v>
      </c>
      <c r="CE73" s="47">
        <v>3.1596000000000002</v>
      </c>
      <c r="CF73" s="47">
        <v>3.0348000000000002</v>
      </c>
      <c r="CG73" s="47">
        <v>2.4302999999999999</v>
      </c>
      <c r="CH73" s="47">
        <v>2.7772000000000001</v>
      </c>
      <c r="CI73" s="47">
        <v>3.3805999999999998</v>
      </c>
      <c r="CJ73" s="47">
        <v>3.3982000000000001</v>
      </c>
      <c r="CK73" s="47">
        <v>3.3346</v>
      </c>
      <c r="CL73" s="47">
        <v>2.9367999999999999</v>
      </c>
      <c r="CM73" s="47">
        <v>2.4327000000000001</v>
      </c>
      <c r="CN73" s="47">
        <v>2.4159000000000002</v>
      </c>
      <c r="CO73" s="47">
        <v>2.4632000000000001</v>
      </c>
      <c r="CP73" s="47">
        <v>3.2240000000000002</v>
      </c>
      <c r="CQ73" s="47">
        <v>3.2606999999999999</v>
      </c>
      <c r="CR73" s="47">
        <v>3.1383999999999999</v>
      </c>
      <c r="CS73" s="47">
        <v>2.5390000000000001</v>
      </c>
      <c r="CT73" s="47">
        <v>2.8993000000000002</v>
      </c>
      <c r="CU73" s="47">
        <v>3.4942000000000002</v>
      </c>
      <c r="CV73" s="47">
        <v>3.5118999999999998</v>
      </c>
      <c r="CW73" s="47">
        <v>3.4460999999999999</v>
      </c>
      <c r="CX73" s="47">
        <v>3.0470999999999999</v>
      </c>
      <c r="CY73" s="47">
        <v>2.5365000000000002</v>
      </c>
      <c r="CZ73" s="47">
        <v>2.5165999999999999</v>
      </c>
      <c r="DA73" s="47">
        <v>2.5640999999999998</v>
      </c>
      <c r="DB73" s="47">
        <v>3.3275999999999999</v>
      </c>
      <c r="DC73" s="47">
        <v>3.3635000000000002</v>
      </c>
      <c r="DD73" s="47">
        <v>3.2414000000000001</v>
      </c>
      <c r="DE73" s="47">
        <v>2.6392000000000002</v>
      </c>
      <c r="DF73" s="47">
        <v>2.9906999999999999</v>
      </c>
      <c r="DG73" s="47">
        <v>3.5857000000000001</v>
      </c>
      <c r="DH73" s="47">
        <v>3.6053999999999999</v>
      </c>
      <c r="DI73" s="47">
        <v>3.5366</v>
      </c>
      <c r="DJ73" s="47">
        <v>3.1375000000000002</v>
      </c>
      <c r="DK73" s="47">
        <v>2.6267</v>
      </c>
      <c r="DL73" s="47">
        <v>2.6067</v>
      </c>
      <c r="DM73" s="47">
        <v>2.6574</v>
      </c>
      <c r="DN73" s="47">
        <v>3.4338000000000002</v>
      </c>
      <c r="DO73" s="47">
        <v>3.4916999999999998</v>
      </c>
      <c r="DP73" s="47">
        <v>3.3774000000000002</v>
      </c>
      <c r="DQ73" s="47">
        <v>2.7886000000000002</v>
      </c>
      <c r="DR73" s="47">
        <v>3.1332</v>
      </c>
      <c r="DS73" s="47">
        <v>3.7238000000000002</v>
      </c>
      <c r="DT73" s="47">
        <v>3.7425000000000002</v>
      </c>
      <c r="DU73" s="47">
        <v>3.6737000000000002</v>
      </c>
      <c r="DV73" s="47">
        <v>3.2749999999999999</v>
      </c>
      <c r="DW73" s="47">
        <v>2.6926999999999999</v>
      </c>
      <c r="DX73" s="47">
        <v>2.6711</v>
      </c>
    </row>
    <row r="74" spans="3:128" s="47" customFormat="1" x14ac:dyDescent="0.2">
      <c r="C74" s="99">
        <f>NYMEX_Futures!B24</f>
        <v>43581</v>
      </c>
      <c r="D74" s="102"/>
      <c r="E74" s="102"/>
      <c r="F74" s="102"/>
      <c r="G74" s="214"/>
      <c r="H74" s="214"/>
      <c r="I74" s="214">
        <v>1.952</v>
      </c>
      <c r="J74" s="214">
        <v>2.1311</v>
      </c>
      <c r="K74" s="214">
        <v>3.0613999999999999</v>
      </c>
      <c r="L74" s="214">
        <v>3.1768999999999998</v>
      </c>
      <c r="M74" s="214">
        <v>2.7523</v>
      </c>
      <c r="N74" s="214">
        <v>2.2907000000000002</v>
      </c>
      <c r="O74" s="214">
        <v>2.484</v>
      </c>
      <c r="P74" s="214">
        <v>3.5129000000000001</v>
      </c>
      <c r="Q74" s="214">
        <v>3.5225</v>
      </c>
      <c r="R74" s="214">
        <v>2.9906000000000001</v>
      </c>
      <c r="S74" s="214">
        <v>2.3279000000000001</v>
      </c>
      <c r="T74" s="214">
        <v>2.0112000000000001</v>
      </c>
      <c r="U74" s="214">
        <v>1.9656</v>
      </c>
      <c r="V74" s="214">
        <v>2.0503999999999998</v>
      </c>
      <c r="W74" s="214">
        <v>2.85</v>
      </c>
      <c r="X74" s="214">
        <v>2.8757000000000001</v>
      </c>
      <c r="Y74" s="214">
        <v>2.7185000000000001</v>
      </c>
      <c r="Z74" s="214">
        <v>2.1631999999999998</v>
      </c>
      <c r="AA74" s="214">
        <v>2.2942</v>
      </c>
      <c r="AB74" s="214">
        <v>3.1461000000000001</v>
      </c>
      <c r="AC74" s="214">
        <v>3.0790999999999999</v>
      </c>
      <c r="AD74" s="214">
        <v>3.0007000000000001</v>
      </c>
      <c r="AE74" s="214">
        <v>2.4719000000000002</v>
      </c>
      <c r="AF74" s="214">
        <v>2.0347</v>
      </c>
      <c r="AG74" s="214">
        <v>2.0036999999999998</v>
      </c>
      <c r="AH74" s="214">
        <v>2.056</v>
      </c>
      <c r="AI74" s="214">
        <v>2.8098000000000001</v>
      </c>
      <c r="AJ74" s="214">
        <v>2.8374000000000001</v>
      </c>
      <c r="AK74" s="214">
        <v>2.7061999999999999</v>
      </c>
      <c r="AL74" s="214">
        <v>2.1168999999999998</v>
      </c>
      <c r="AM74" s="214">
        <v>2.4437000000000002</v>
      </c>
      <c r="AN74" s="214">
        <v>3.0564</v>
      </c>
      <c r="AO74" s="214">
        <v>3.0726</v>
      </c>
      <c r="AP74" s="214">
        <v>2.9916</v>
      </c>
      <c r="AQ74" s="214">
        <v>2.5423</v>
      </c>
      <c r="AR74" s="214">
        <v>2.0436000000000001</v>
      </c>
      <c r="AS74" s="214">
        <v>2.0144000000000002</v>
      </c>
      <c r="AT74" s="214">
        <v>2.0659999999999998</v>
      </c>
      <c r="AU74" s="214">
        <v>2.8243</v>
      </c>
      <c r="AV74" s="214">
        <v>2.8531</v>
      </c>
      <c r="AW74" s="214">
        <v>2.7212000000000001</v>
      </c>
      <c r="AX74" s="214">
        <v>2.1261000000000001</v>
      </c>
      <c r="AY74" s="214">
        <v>2.4234</v>
      </c>
      <c r="AZ74" s="214">
        <v>3.0320999999999998</v>
      </c>
      <c r="BA74" s="214">
        <v>3.0501999999999998</v>
      </c>
      <c r="BB74" s="214">
        <v>2.9729000000000001</v>
      </c>
      <c r="BC74" s="214">
        <v>2.544</v>
      </c>
      <c r="BD74" s="214">
        <v>2.0987</v>
      </c>
      <c r="BE74" s="214">
        <v>2.0895000000000001</v>
      </c>
      <c r="BF74" s="214">
        <v>2.1490999999999998</v>
      </c>
      <c r="BG74" s="214">
        <v>2.9138000000000002</v>
      </c>
      <c r="BH74" s="214">
        <v>2.9485000000000001</v>
      </c>
      <c r="BI74" s="214">
        <v>2.8197999999999999</v>
      </c>
      <c r="BJ74" s="214">
        <v>2.2302</v>
      </c>
      <c r="BK74" s="214">
        <v>2.5491000000000001</v>
      </c>
      <c r="BL74" s="214">
        <v>3.1615000000000002</v>
      </c>
      <c r="BM74" s="214">
        <v>3.1846999999999999</v>
      </c>
      <c r="BN74" s="214">
        <v>3.1128999999999998</v>
      </c>
      <c r="BO74" s="214">
        <v>2.6983999999999999</v>
      </c>
      <c r="BP74" s="214">
        <v>2.2191000000000001</v>
      </c>
      <c r="BQ74" s="214">
        <v>2.2039</v>
      </c>
      <c r="BR74" s="214">
        <v>2.2534999999999998</v>
      </c>
      <c r="BS74" s="214">
        <v>3.0070000000000001</v>
      </c>
      <c r="BT74" s="214">
        <v>3.0377000000000001</v>
      </c>
      <c r="BU74" s="214">
        <v>2.911</v>
      </c>
      <c r="BV74" s="214">
        <v>2.3155000000000001</v>
      </c>
      <c r="BW74" s="214">
        <v>2.6568000000000001</v>
      </c>
      <c r="BX74" s="47">
        <v>3.2576000000000001</v>
      </c>
      <c r="BY74" s="47">
        <v>3.2789000000000001</v>
      </c>
      <c r="BZ74" s="47">
        <v>3.2073999999999998</v>
      </c>
      <c r="CA74" s="47">
        <v>2.8119000000000001</v>
      </c>
      <c r="CB74" s="47">
        <v>2.3184</v>
      </c>
      <c r="CC74" s="47">
        <v>2.3033000000000001</v>
      </c>
      <c r="CD74" s="47">
        <v>2.3525999999999998</v>
      </c>
      <c r="CE74" s="47">
        <v>3.1046</v>
      </c>
      <c r="CF74" s="47">
        <v>3.1402000000000001</v>
      </c>
      <c r="CG74" s="47">
        <v>3.016</v>
      </c>
      <c r="CH74" s="47">
        <v>2.4245000000000001</v>
      </c>
      <c r="CI74" s="47">
        <v>2.7715000000000001</v>
      </c>
      <c r="CJ74" s="47">
        <v>3.3719999999999999</v>
      </c>
      <c r="CK74" s="47">
        <v>3.3902999999999999</v>
      </c>
      <c r="CL74" s="47">
        <v>3.3268</v>
      </c>
      <c r="CM74" s="47">
        <v>2.9316</v>
      </c>
      <c r="CN74" s="47">
        <v>2.4272999999999998</v>
      </c>
      <c r="CO74" s="47">
        <v>2.4102999999999999</v>
      </c>
      <c r="CP74" s="47">
        <v>2.4575</v>
      </c>
      <c r="CQ74" s="47">
        <v>3.2048999999999999</v>
      </c>
      <c r="CR74" s="47">
        <v>3.2414000000000001</v>
      </c>
      <c r="CS74" s="47">
        <v>3.1196000000000002</v>
      </c>
      <c r="CT74" s="47">
        <v>2.5331999999999999</v>
      </c>
      <c r="CU74" s="47">
        <v>2.8936000000000002</v>
      </c>
      <c r="CV74" s="47">
        <v>3.4855</v>
      </c>
      <c r="CW74" s="47">
        <v>3.5038999999999998</v>
      </c>
      <c r="CX74" s="47">
        <v>3.4382999999999999</v>
      </c>
      <c r="CY74" s="47">
        <v>3.0419</v>
      </c>
      <c r="CZ74" s="47">
        <v>2.5310999999999999</v>
      </c>
      <c r="DA74" s="47">
        <v>2.5110000000000001</v>
      </c>
      <c r="DB74" s="47">
        <v>2.5583999999999998</v>
      </c>
      <c r="DC74" s="47">
        <v>3.3085</v>
      </c>
      <c r="DD74" s="47">
        <v>3.3441000000000001</v>
      </c>
      <c r="DE74" s="47">
        <v>3.2227000000000001</v>
      </c>
      <c r="DF74" s="47">
        <v>2.6334</v>
      </c>
      <c r="DG74" s="47">
        <v>2.9849999999999999</v>
      </c>
      <c r="DH74" s="47">
        <v>3.5771000000000002</v>
      </c>
      <c r="DI74" s="47">
        <v>3.5973999999999999</v>
      </c>
      <c r="DJ74" s="47">
        <v>3.5287999999999999</v>
      </c>
      <c r="DK74" s="47">
        <v>3.1322999999999999</v>
      </c>
      <c r="DL74" s="47">
        <v>2.6214</v>
      </c>
      <c r="DM74" s="47">
        <v>2.6011000000000002</v>
      </c>
      <c r="DN74" s="47">
        <v>2.6516999999999999</v>
      </c>
      <c r="DO74" s="47">
        <v>3.4146999999999998</v>
      </c>
      <c r="DP74" s="47">
        <v>3.4723999999999999</v>
      </c>
      <c r="DQ74" s="47">
        <v>3.3586</v>
      </c>
      <c r="DR74" s="47">
        <v>2.7827999999999999</v>
      </c>
      <c r="DS74" s="47">
        <v>3.1274999999999999</v>
      </c>
      <c r="DT74" s="47">
        <v>3.7151999999999998</v>
      </c>
      <c r="DU74" s="47">
        <v>3.7345000000000002</v>
      </c>
      <c r="DV74" s="47">
        <v>3.6659000000000002</v>
      </c>
      <c r="DW74" s="47">
        <v>3.2698</v>
      </c>
      <c r="DX74" s="47">
        <v>2.6873</v>
      </c>
    </row>
    <row r="75" spans="3:128" s="47" customFormat="1" x14ac:dyDescent="0.2">
      <c r="C75" s="99">
        <f>NYMEX_Futures!B25</f>
        <v>43580</v>
      </c>
      <c r="D75" s="102"/>
      <c r="E75" s="102"/>
      <c r="F75" s="102"/>
      <c r="G75" s="214"/>
      <c r="H75" s="214"/>
      <c r="I75" s="214">
        <v>1.9016999999999999</v>
      </c>
      <c r="J75" s="214">
        <v>2.1057000000000001</v>
      </c>
      <c r="K75" s="214">
        <v>3.0423</v>
      </c>
      <c r="L75" s="214">
        <v>3.1381999999999999</v>
      </c>
      <c r="M75" s="214">
        <v>2.7282000000000002</v>
      </c>
      <c r="N75" s="214">
        <v>2.2664</v>
      </c>
      <c r="O75" s="214">
        <v>2.4651999999999998</v>
      </c>
      <c r="P75" s="214">
        <v>3.4902000000000002</v>
      </c>
      <c r="Q75" s="214">
        <v>3.5007999999999999</v>
      </c>
      <c r="R75" s="214">
        <v>2.9565000000000001</v>
      </c>
      <c r="S75" s="214">
        <v>2.3163999999999998</v>
      </c>
      <c r="T75" s="214">
        <v>2.0131999999999999</v>
      </c>
      <c r="U75" s="214">
        <v>1.9697</v>
      </c>
      <c r="V75" s="214">
        <v>2.0541999999999998</v>
      </c>
      <c r="W75" s="214">
        <v>2.8502000000000001</v>
      </c>
      <c r="X75" s="214">
        <v>2.8746999999999998</v>
      </c>
      <c r="Y75" s="214">
        <v>2.7162999999999999</v>
      </c>
      <c r="Z75" s="214">
        <v>2.1667999999999998</v>
      </c>
      <c r="AA75" s="214">
        <v>2.2934999999999999</v>
      </c>
      <c r="AB75" s="214">
        <v>3.1408999999999998</v>
      </c>
      <c r="AC75" s="214">
        <v>3.0771000000000002</v>
      </c>
      <c r="AD75" s="214">
        <v>3.0011000000000001</v>
      </c>
      <c r="AE75" s="214">
        <v>2.4746999999999999</v>
      </c>
      <c r="AF75" s="214">
        <v>2.0438999999999998</v>
      </c>
      <c r="AG75" s="214">
        <v>2.0129999999999999</v>
      </c>
      <c r="AH75" s="214">
        <v>2.0649999999999999</v>
      </c>
      <c r="AI75" s="214">
        <v>2.8176000000000001</v>
      </c>
      <c r="AJ75" s="214">
        <v>2.8443000000000001</v>
      </c>
      <c r="AK75" s="214">
        <v>2.7124000000000001</v>
      </c>
      <c r="AL75" s="214">
        <v>2.1232000000000002</v>
      </c>
      <c r="AM75" s="214">
        <v>2.4483999999999999</v>
      </c>
      <c r="AN75" s="214">
        <v>3.0581</v>
      </c>
      <c r="AO75" s="214">
        <v>3.0749</v>
      </c>
      <c r="AP75" s="214">
        <v>2.9942000000000002</v>
      </c>
      <c r="AQ75" s="214">
        <v>2.5468999999999999</v>
      </c>
      <c r="AR75" s="214">
        <v>2.0424000000000002</v>
      </c>
      <c r="AS75" s="214">
        <v>2.0135000000000001</v>
      </c>
      <c r="AT75" s="214">
        <v>2.0646</v>
      </c>
      <c r="AU75" s="214">
        <v>2.8201999999999998</v>
      </c>
      <c r="AV75" s="214">
        <v>2.8490000000000002</v>
      </c>
      <c r="AW75" s="214">
        <v>2.7187999999999999</v>
      </c>
      <c r="AX75" s="214">
        <v>2.1278999999999999</v>
      </c>
      <c r="AY75" s="214">
        <v>2.4281999999999999</v>
      </c>
      <c r="AZ75" s="214">
        <v>3.0337999999999998</v>
      </c>
      <c r="BA75" s="214">
        <v>3.0524</v>
      </c>
      <c r="BB75" s="214">
        <v>2.9754999999999998</v>
      </c>
      <c r="BC75" s="214">
        <v>2.5486</v>
      </c>
      <c r="BD75" s="214">
        <v>2.1006</v>
      </c>
      <c r="BE75" s="214">
        <v>2.0916000000000001</v>
      </c>
      <c r="BF75" s="214">
        <v>2.1507999999999998</v>
      </c>
      <c r="BG75" s="214">
        <v>2.9127000000000001</v>
      </c>
      <c r="BH75" s="214">
        <v>2.9474999999999998</v>
      </c>
      <c r="BI75" s="214">
        <v>2.8193000000000001</v>
      </c>
      <c r="BJ75" s="214">
        <v>2.2320000000000002</v>
      </c>
      <c r="BK75" s="214">
        <v>2.5539000000000001</v>
      </c>
      <c r="BL75" s="214">
        <v>3.1631999999999998</v>
      </c>
      <c r="BM75" s="214">
        <v>3.1869999999999998</v>
      </c>
      <c r="BN75" s="214">
        <v>3.1156000000000001</v>
      </c>
      <c r="BO75" s="214">
        <v>2.7029000000000001</v>
      </c>
      <c r="BP75" s="214">
        <v>2.2208999999999999</v>
      </c>
      <c r="BQ75" s="214">
        <v>2.206</v>
      </c>
      <c r="BR75" s="214">
        <v>2.2551000000000001</v>
      </c>
      <c r="BS75" s="214">
        <v>3.0059</v>
      </c>
      <c r="BT75" s="214">
        <v>3.0366</v>
      </c>
      <c r="BU75" s="214">
        <v>2.9104999999999999</v>
      </c>
      <c r="BV75" s="214">
        <v>2.3174000000000001</v>
      </c>
      <c r="BW75" s="214">
        <v>2.6616</v>
      </c>
      <c r="BX75" s="47">
        <v>3.2593000000000001</v>
      </c>
      <c r="BY75" s="47">
        <v>3.2812000000000001</v>
      </c>
      <c r="BZ75" s="47">
        <v>3.2101000000000002</v>
      </c>
      <c r="CA75" s="47">
        <v>2.8165</v>
      </c>
      <c r="CB75" s="47">
        <v>2.3159000000000001</v>
      </c>
      <c r="CC75" s="47">
        <v>2.3010999999999999</v>
      </c>
      <c r="CD75" s="47">
        <v>2.3498999999999999</v>
      </c>
      <c r="CE75" s="47">
        <v>3.0975999999999999</v>
      </c>
      <c r="CF75" s="47">
        <v>3.1332</v>
      </c>
      <c r="CG75" s="47">
        <v>3.0097999999999998</v>
      </c>
      <c r="CH75" s="47">
        <v>2.4218999999999999</v>
      </c>
      <c r="CI75" s="47">
        <v>2.7763</v>
      </c>
      <c r="CJ75" s="47">
        <v>3.3736999999999999</v>
      </c>
      <c r="CK75" s="47">
        <v>3.3925000000000001</v>
      </c>
      <c r="CL75" s="47">
        <v>3.3294999999999999</v>
      </c>
      <c r="CM75" s="47">
        <v>2.9361000000000002</v>
      </c>
      <c r="CN75" s="47">
        <v>2.4291</v>
      </c>
      <c r="CO75" s="47">
        <v>2.4123999999999999</v>
      </c>
      <c r="CP75" s="47">
        <v>2.4590999999999998</v>
      </c>
      <c r="CQ75" s="47">
        <v>3.2038000000000002</v>
      </c>
      <c r="CR75" s="47">
        <v>3.2404000000000002</v>
      </c>
      <c r="CS75" s="47">
        <v>3.1191</v>
      </c>
      <c r="CT75" s="47">
        <v>2.5350000000000001</v>
      </c>
      <c r="CU75" s="47">
        <v>2.8982999999999999</v>
      </c>
      <c r="CV75" s="47">
        <v>3.4872000000000001</v>
      </c>
      <c r="CW75" s="47">
        <v>3.5062000000000002</v>
      </c>
      <c r="CX75" s="47">
        <v>3.4409000000000001</v>
      </c>
      <c r="CY75" s="47">
        <v>3.0465</v>
      </c>
      <c r="CZ75" s="47">
        <v>2.5329000000000002</v>
      </c>
      <c r="DA75" s="47">
        <v>2.5131000000000001</v>
      </c>
      <c r="DB75" s="47">
        <v>2.5600999999999998</v>
      </c>
      <c r="DC75" s="47">
        <v>3.3073000000000001</v>
      </c>
      <c r="DD75" s="47">
        <v>3.3431000000000002</v>
      </c>
      <c r="DE75" s="47">
        <v>3.2222</v>
      </c>
      <c r="DF75" s="47">
        <v>2.6352000000000002</v>
      </c>
      <c r="DG75" s="47">
        <v>2.9897999999999998</v>
      </c>
      <c r="DH75" s="47">
        <v>3.5788000000000002</v>
      </c>
      <c r="DI75" s="47">
        <v>3.5996999999999999</v>
      </c>
      <c r="DJ75" s="47">
        <v>3.5314000000000001</v>
      </c>
      <c r="DK75" s="47">
        <v>3.1368999999999998</v>
      </c>
      <c r="DL75" s="47">
        <v>2.6232000000000002</v>
      </c>
      <c r="DM75" s="47">
        <v>2.6032999999999999</v>
      </c>
      <c r="DN75" s="47">
        <v>2.6534</v>
      </c>
      <c r="DO75" s="47">
        <v>3.4136000000000002</v>
      </c>
      <c r="DP75" s="47">
        <v>3.4712999999999998</v>
      </c>
      <c r="DQ75" s="47">
        <v>3.3580999999999999</v>
      </c>
      <c r="DR75" s="47">
        <v>2.7846000000000002</v>
      </c>
      <c r="DS75" s="47">
        <v>3.1322000000000001</v>
      </c>
      <c r="DT75" s="47">
        <v>3.7168999999999999</v>
      </c>
      <c r="DU75" s="47">
        <v>3.7368000000000001</v>
      </c>
      <c r="DV75" s="47">
        <v>3.6686000000000001</v>
      </c>
      <c r="DW75" s="47">
        <v>3.2743000000000002</v>
      </c>
      <c r="DX75" s="47">
        <v>2.6890999999999998</v>
      </c>
    </row>
    <row r="76" spans="3:128" s="47" customFormat="1" x14ac:dyDescent="0.2">
      <c r="C76" s="99">
        <f>NYMEX_Futures!B26</f>
        <v>43579</v>
      </c>
      <c r="D76" s="102"/>
      <c r="E76" s="102"/>
      <c r="F76" s="102"/>
      <c r="G76" s="214"/>
      <c r="H76" s="214"/>
      <c r="I76" s="214">
        <v>1.7601</v>
      </c>
      <c r="J76" s="214">
        <v>2.0055000000000001</v>
      </c>
      <c r="K76" s="214">
        <v>2.9397000000000002</v>
      </c>
      <c r="L76" s="214">
        <v>3.0714999999999999</v>
      </c>
      <c r="M76" s="214">
        <v>2.6631999999999998</v>
      </c>
      <c r="N76" s="214">
        <v>2.2235</v>
      </c>
      <c r="O76" s="214">
        <v>2.4274</v>
      </c>
      <c r="P76" s="214">
        <v>3.4571000000000001</v>
      </c>
      <c r="Q76" s="214">
        <v>3.4687999999999999</v>
      </c>
      <c r="R76" s="214">
        <v>2.9115000000000002</v>
      </c>
      <c r="S76" s="214">
        <v>2.2847</v>
      </c>
      <c r="T76" s="214">
        <v>1.9898</v>
      </c>
      <c r="U76" s="214">
        <v>1.952</v>
      </c>
      <c r="V76" s="214">
        <v>2.0356999999999998</v>
      </c>
      <c r="W76" s="214">
        <v>2.8151999999999999</v>
      </c>
      <c r="X76" s="214">
        <v>2.8414000000000001</v>
      </c>
      <c r="Y76" s="214">
        <v>2.6842000000000001</v>
      </c>
      <c r="Z76" s="214">
        <v>2.1501000000000001</v>
      </c>
      <c r="AA76" s="214">
        <v>2.2776999999999998</v>
      </c>
      <c r="AB76" s="214">
        <v>3.1263999999999998</v>
      </c>
      <c r="AC76" s="214">
        <v>3.0623999999999998</v>
      </c>
      <c r="AD76" s="214">
        <v>2.9863</v>
      </c>
      <c r="AE76" s="214">
        <v>2.4588999999999999</v>
      </c>
      <c r="AF76" s="214">
        <v>2.0270999999999999</v>
      </c>
      <c r="AG76" s="214">
        <v>1.9961</v>
      </c>
      <c r="AH76" s="214">
        <v>2.0482999999999998</v>
      </c>
      <c r="AI76" s="214">
        <v>2.8031999999999999</v>
      </c>
      <c r="AJ76" s="214">
        <v>2.8298999999999999</v>
      </c>
      <c r="AK76" s="214">
        <v>2.6974</v>
      </c>
      <c r="AL76" s="214">
        <v>2.1065</v>
      </c>
      <c r="AM76" s="214">
        <v>2.4338000000000002</v>
      </c>
      <c r="AN76" s="214">
        <v>3.0467</v>
      </c>
      <c r="AO76" s="214">
        <v>3.0651000000000002</v>
      </c>
      <c r="AP76" s="214">
        <v>2.9841000000000002</v>
      </c>
      <c r="AQ76" s="214">
        <v>2.5363000000000002</v>
      </c>
      <c r="AR76" s="214">
        <v>2.0297000000000001</v>
      </c>
      <c r="AS76" s="214">
        <v>2.0005999999999999</v>
      </c>
      <c r="AT76" s="214">
        <v>2.0518999999999998</v>
      </c>
      <c r="AU76" s="214">
        <v>2.8094999999999999</v>
      </c>
      <c r="AV76" s="214">
        <v>2.8382999999999998</v>
      </c>
      <c r="AW76" s="214">
        <v>2.7075</v>
      </c>
      <c r="AX76" s="214">
        <v>2.1152000000000002</v>
      </c>
      <c r="AY76" s="214">
        <v>2.4176000000000002</v>
      </c>
      <c r="AZ76" s="214">
        <v>3.0244</v>
      </c>
      <c r="BA76" s="214">
        <v>3.0426000000000002</v>
      </c>
      <c r="BB76" s="214">
        <v>2.9653999999999998</v>
      </c>
      <c r="BC76" s="214">
        <v>2.5379999999999998</v>
      </c>
      <c r="BD76" s="214">
        <v>2.0859999999999999</v>
      </c>
      <c r="BE76" s="214">
        <v>2.077</v>
      </c>
      <c r="BF76" s="214">
        <v>2.1362000000000001</v>
      </c>
      <c r="BG76" s="214">
        <v>2.8994</v>
      </c>
      <c r="BH76" s="214">
        <v>2.9340999999999999</v>
      </c>
      <c r="BI76" s="214">
        <v>2.8056000000000001</v>
      </c>
      <c r="BJ76" s="214">
        <v>2.2174</v>
      </c>
      <c r="BK76" s="214">
        <v>2.5432999999999999</v>
      </c>
      <c r="BL76" s="214">
        <v>3.1537999999999999</v>
      </c>
      <c r="BM76" s="214">
        <v>3.1770999999999998</v>
      </c>
      <c r="BN76" s="214">
        <v>3.1055000000000001</v>
      </c>
      <c r="BO76" s="214">
        <v>2.6922999999999999</v>
      </c>
      <c r="BP76" s="214">
        <v>2.2082000000000002</v>
      </c>
      <c r="BQ76" s="214">
        <v>2.1932</v>
      </c>
      <c r="BR76" s="214">
        <v>2.2425000000000002</v>
      </c>
      <c r="BS76" s="214">
        <v>2.9950999999999999</v>
      </c>
      <c r="BT76" s="214">
        <v>3.0259</v>
      </c>
      <c r="BU76" s="214">
        <v>2.8992</v>
      </c>
      <c r="BV76" s="214">
        <v>2.3047</v>
      </c>
      <c r="BW76" s="214">
        <v>2.6509</v>
      </c>
      <c r="BX76" s="47">
        <v>3.2498999999999998</v>
      </c>
      <c r="BY76" s="47">
        <v>3.2713000000000001</v>
      </c>
      <c r="BZ76" s="47">
        <v>3.2</v>
      </c>
      <c r="CA76" s="47">
        <v>2.8058999999999998</v>
      </c>
      <c r="CB76" s="47">
        <v>2.3041</v>
      </c>
      <c r="CC76" s="47">
        <v>2.2892000000000001</v>
      </c>
      <c r="CD76" s="47">
        <v>2.3382000000000001</v>
      </c>
      <c r="CE76" s="47">
        <v>3.0880999999999998</v>
      </c>
      <c r="CF76" s="47">
        <v>3.1236999999999999</v>
      </c>
      <c r="CG76" s="47">
        <v>2.9998</v>
      </c>
      <c r="CH76" s="47">
        <v>2.4100999999999999</v>
      </c>
      <c r="CI76" s="47">
        <v>2.7656000000000001</v>
      </c>
      <c r="CJ76" s="47">
        <v>3.3643000000000001</v>
      </c>
      <c r="CK76" s="47">
        <v>3.3826999999999998</v>
      </c>
      <c r="CL76" s="47">
        <v>3.3193999999999999</v>
      </c>
      <c r="CM76" s="47">
        <v>2.9255</v>
      </c>
      <c r="CN76" s="47">
        <v>2.4173</v>
      </c>
      <c r="CO76" s="47">
        <v>2.4005000000000001</v>
      </c>
      <c r="CP76" s="47">
        <v>2.4474</v>
      </c>
      <c r="CQ76" s="47">
        <v>3.1943000000000001</v>
      </c>
      <c r="CR76" s="47">
        <v>3.2309000000000001</v>
      </c>
      <c r="CS76" s="47">
        <v>3.1091000000000002</v>
      </c>
      <c r="CT76" s="47">
        <v>2.5232999999999999</v>
      </c>
      <c r="CU76" s="47">
        <v>2.8877000000000002</v>
      </c>
      <c r="CV76" s="47">
        <v>3.4777999999999998</v>
      </c>
      <c r="CW76" s="47">
        <v>3.4963000000000002</v>
      </c>
      <c r="CX76" s="47">
        <v>3.4308000000000001</v>
      </c>
      <c r="CY76" s="47">
        <v>3.0358999999999998</v>
      </c>
      <c r="CZ76" s="47">
        <v>2.5211999999999999</v>
      </c>
      <c r="DA76" s="47">
        <v>2.5011999999999999</v>
      </c>
      <c r="DB76" s="47">
        <v>2.5482999999999998</v>
      </c>
      <c r="DC76" s="47">
        <v>3.2978999999999998</v>
      </c>
      <c r="DD76" s="47">
        <v>3.3336000000000001</v>
      </c>
      <c r="DE76" s="47">
        <v>3.2122000000000002</v>
      </c>
      <c r="DF76" s="47">
        <v>2.6234999999999999</v>
      </c>
      <c r="DG76" s="47">
        <v>2.9790999999999999</v>
      </c>
      <c r="DH76" s="47">
        <v>3.5693999999999999</v>
      </c>
      <c r="DI76" s="47">
        <v>3.5899000000000001</v>
      </c>
      <c r="DJ76" s="47">
        <v>3.5213000000000001</v>
      </c>
      <c r="DK76" s="47">
        <v>3.1263000000000001</v>
      </c>
      <c r="DL76" s="47">
        <v>2.6114000000000002</v>
      </c>
      <c r="DM76" s="47">
        <v>2.5912999999999999</v>
      </c>
      <c r="DN76" s="47">
        <v>2.6415999999999999</v>
      </c>
      <c r="DO76" s="47">
        <v>3.4041000000000001</v>
      </c>
      <c r="DP76" s="47">
        <v>3.4619</v>
      </c>
      <c r="DQ76" s="47">
        <v>3.3481000000000001</v>
      </c>
      <c r="DR76" s="47">
        <v>2.7728999999999999</v>
      </c>
      <c r="DS76" s="47">
        <v>3.1215999999999999</v>
      </c>
      <c r="DT76" s="47">
        <v>3.7075</v>
      </c>
      <c r="DU76" s="47">
        <v>3.7269999999999999</v>
      </c>
      <c r="DV76" s="47">
        <v>3.6585000000000001</v>
      </c>
      <c r="DW76" s="47">
        <v>3.2637</v>
      </c>
      <c r="DX76" s="47">
        <v>2.6772999999999998</v>
      </c>
    </row>
    <row r="77" spans="3:128" s="47" customFormat="1" x14ac:dyDescent="0.2">
      <c r="C77" s="99">
        <f>NYMEX_Futures!B27</f>
        <v>43578</v>
      </c>
      <c r="D77" s="102"/>
      <c r="E77" s="102"/>
      <c r="F77" s="102"/>
      <c r="G77" s="214"/>
      <c r="H77" s="214"/>
      <c r="I77" s="214">
        <v>1.75</v>
      </c>
      <c r="J77" s="214">
        <v>1.9992000000000001</v>
      </c>
      <c r="K77" s="214">
        <v>2.9420999999999999</v>
      </c>
      <c r="L77" s="214">
        <v>3.0750999999999999</v>
      </c>
      <c r="M77" s="214">
        <v>2.6640999999999999</v>
      </c>
      <c r="N77" s="214">
        <v>2.2222</v>
      </c>
      <c r="O77" s="214">
        <v>2.4035000000000002</v>
      </c>
      <c r="P77" s="214">
        <v>3.4535999999999998</v>
      </c>
      <c r="Q77" s="214">
        <v>3.4714999999999998</v>
      </c>
      <c r="R77" s="214">
        <v>2.9138999999999999</v>
      </c>
      <c r="S77" s="214">
        <v>2.2646000000000002</v>
      </c>
      <c r="T77" s="214">
        <v>2.0061</v>
      </c>
      <c r="U77" s="214">
        <v>1.9677</v>
      </c>
      <c r="V77" s="214">
        <v>2.0512000000000001</v>
      </c>
      <c r="W77" s="214">
        <v>2.8105000000000002</v>
      </c>
      <c r="X77" s="214">
        <v>2.8367</v>
      </c>
      <c r="Y77" s="214">
        <v>2.6781999999999999</v>
      </c>
      <c r="Z77" s="214">
        <v>2.1627999999999998</v>
      </c>
      <c r="AA77" s="214">
        <v>2.2683</v>
      </c>
      <c r="AB77" s="214">
        <v>3.1219999999999999</v>
      </c>
      <c r="AC77" s="214">
        <v>3.0552000000000001</v>
      </c>
      <c r="AD77" s="214">
        <v>2.9786999999999999</v>
      </c>
      <c r="AE77" s="214">
        <v>2.4472</v>
      </c>
      <c r="AF77" s="214">
        <v>2.0118</v>
      </c>
      <c r="AG77" s="214">
        <v>1.9796</v>
      </c>
      <c r="AH77" s="214">
        <v>2.0322</v>
      </c>
      <c r="AI77" s="214">
        <v>2.7911999999999999</v>
      </c>
      <c r="AJ77" s="214">
        <v>2.8180999999999998</v>
      </c>
      <c r="AK77" s="214">
        <v>2.6846999999999999</v>
      </c>
      <c r="AL77" s="214">
        <v>2.089</v>
      </c>
      <c r="AM77" s="214">
        <v>2.4196</v>
      </c>
      <c r="AN77" s="214">
        <v>3.0388999999999999</v>
      </c>
      <c r="AO77" s="214">
        <v>3.0558999999999998</v>
      </c>
      <c r="AP77" s="214">
        <v>2.9744999999999999</v>
      </c>
      <c r="AQ77" s="214">
        <v>2.5228000000000002</v>
      </c>
      <c r="AR77" s="214">
        <v>2.0293999999999999</v>
      </c>
      <c r="AS77" s="214">
        <v>1.9999</v>
      </c>
      <c r="AT77" s="214">
        <v>2.052</v>
      </c>
      <c r="AU77" s="214">
        <v>2.8206000000000002</v>
      </c>
      <c r="AV77" s="214">
        <v>2.8496999999999999</v>
      </c>
      <c r="AW77" s="214">
        <v>2.7170000000000001</v>
      </c>
      <c r="AX77" s="214">
        <v>2.1154000000000002</v>
      </c>
      <c r="AY77" s="214">
        <v>2.4043000000000001</v>
      </c>
      <c r="AZ77" s="214">
        <v>3.0175000000000001</v>
      </c>
      <c r="BA77" s="214">
        <v>3.0344000000000002</v>
      </c>
      <c r="BB77" s="214">
        <v>2.9567999999999999</v>
      </c>
      <c r="BC77" s="214">
        <v>2.5246</v>
      </c>
      <c r="BD77" s="214">
        <v>2.0747</v>
      </c>
      <c r="BE77" s="214">
        <v>2.0653999999999999</v>
      </c>
      <c r="BF77" s="214">
        <v>2.1251000000000002</v>
      </c>
      <c r="BG77" s="214">
        <v>2.8953000000000002</v>
      </c>
      <c r="BH77" s="214">
        <v>2.9302000000000001</v>
      </c>
      <c r="BI77" s="214">
        <v>2.8003999999999998</v>
      </c>
      <c r="BJ77" s="214">
        <v>2.2061000000000002</v>
      </c>
      <c r="BK77" s="214">
        <v>2.5301</v>
      </c>
      <c r="BL77" s="214">
        <v>3.1469999999999998</v>
      </c>
      <c r="BM77" s="214">
        <v>3.1688999999999998</v>
      </c>
      <c r="BN77" s="214">
        <v>3.0968</v>
      </c>
      <c r="BO77" s="214">
        <v>2.6789000000000001</v>
      </c>
      <c r="BP77" s="214">
        <v>2.1962999999999999</v>
      </c>
      <c r="BQ77" s="214">
        <v>2.181</v>
      </c>
      <c r="BR77" s="214">
        <v>2.2307000000000001</v>
      </c>
      <c r="BS77" s="214">
        <v>2.9901</v>
      </c>
      <c r="BT77" s="214">
        <v>3.0209999999999999</v>
      </c>
      <c r="BU77" s="214">
        <v>2.8933</v>
      </c>
      <c r="BV77" s="214">
        <v>2.2927</v>
      </c>
      <c r="BW77" s="214">
        <v>2.6377000000000002</v>
      </c>
      <c r="BX77" s="47">
        <v>3.2429999999999999</v>
      </c>
      <c r="BY77" s="47">
        <v>3.2631000000000001</v>
      </c>
      <c r="BZ77" s="47">
        <v>3.1913</v>
      </c>
      <c r="CA77" s="47">
        <v>2.7925</v>
      </c>
      <c r="CB77" s="47">
        <v>2.2921</v>
      </c>
      <c r="CC77" s="47">
        <v>2.2770000000000001</v>
      </c>
      <c r="CD77" s="47">
        <v>2.3264</v>
      </c>
      <c r="CE77" s="47">
        <v>3.0832000000000002</v>
      </c>
      <c r="CF77" s="47">
        <v>3.1189</v>
      </c>
      <c r="CG77" s="47">
        <v>2.9937999999999998</v>
      </c>
      <c r="CH77" s="47">
        <v>2.3982000000000001</v>
      </c>
      <c r="CI77" s="47">
        <v>2.7524000000000002</v>
      </c>
      <c r="CJ77" s="47">
        <v>3.3574000000000002</v>
      </c>
      <c r="CK77" s="47">
        <v>3.3744999999999998</v>
      </c>
      <c r="CL77" s="47">
        <v>3.3107000000000002</v>
      </c>
      <c r="CM77" s="47">
        <v>2.9121000000000001</v>
      </c>
      <c r="CN77" s="47">
        <v>2.4054000000000002</v>
      </c>
      <c r="CO77" s="47">
        <v>2.3883000000000001</v>
      </c>
      <c r="CP77" s="47">
        <v>2.4356</v>
      </c>
      <c r="CQ77" s="47">
        <v>3.1892999999999998</v>
      </c>
      <c r="CR77" s="47">
        <v>3.2261000000000002</v>
      </c>
      <c r="CS77" s="47">
        <v>3.1031</v>
      </c>
      <c r="CT77" s="47">
        <v>2.5112999999999999</v>
      </c>
      <c r="CU77" s="47">
        <v>2.8744999999999998</v>
      </c>
      <c r="CV77" s="47">
        <v>3.4710000000000001</v>
      </c>
      <c r="CW77" s="47">
        <v>3.4881000000000002</v>
      </c>
      <c r="CX77" s="47">
        <v>3.4220999999999999</v>
      </c>
      <c r="CY77" s="47">
        <v>3.0224000000000002</v>
      </c>
      <c r="CZ77" s="47">
        <v>2.5091999999999999</v>
      </c>
      <c r="DA77" s="47">
        <v>2.4889000000000001</v>
      </c>
      <c r="DB77" s="47">
        <v>2.5366</v>
      </c>
      <c r="DC77" s="47">
        <v>3.2928999999999999</v>
      </c>
      <c r="DD77" s="47">
        <v>3.3288000000000002</v>
      </c>
      <c r="DE77" s="47">
        <v>3.2061999999999999</v>
      </c>
      <c r="DF77" s="47">
        <v>2.6114999999999999</v>
      </c>
      <c r="DG77" s="47">
        <v>2.9659</v>
      </c>
      <c r="DH77" s="47">
        <v>3.5625</v>
      </c>
      <c r="DI77" s="47">
        <v>3.5817000000000001</v>
      </c>
      <c r="DJ77" s="47">
        <v>3.5127000000000002</v>
      </c>
      <c r="DK77" s="47">
        <v>3.1128999999999998</v>
      </c>
      <c r="DL77" s="47">
        <v>2.5994000000000002</v>
      </c>
      <c r="DM77" s="47">
        <v>2.5790999999999999</v>
      </c>
      <c r="DN77" s="47">
        <v>2.6299000000000001</v>
      </c>
      <c r="DO77" s="47">
        <v>3.3990999999999998</v>
      </c>
      <c r="DP77" s="47">
        <v>3.4569999999999999</v>
      </c>
      <c r="DQ77" s="47">
        <v>3.3420999999999998</v>
      </c>
      <c r="DR77" s="47">
        <v>2.7608999999999999</v>
      </c>
      <c r="DS77" s="47">
        <v>3.1084000000000001</v>
      </c>
      <c r="DT77" s="47">
        <v>3.7006000000000001</v>
      </c>
      <c r="DU77" s="47">
        <v>3.7187999999999999</v>
      </c>
      <c r="DV77" s="47">
        <v>3.6497999999999999</v>
      </c>
      <c r="DW77" s="47">
        <v>3.2503000000000002</v>
      </c>
      <c r="DX77" s="47">
        <v>2.6654</v>
      </c>
    </row>
    <row r="78" spans="3:128" s="47" customFormat="1" x14ac:dyDescent="0.2">
      <c r="C78" s="99"/>
      <c r="D78" s="102"/>
      <c r="E78" s="102"/>
      <c r="F78" s="102"/>
      <c r="G78" s="214"/>
      <c r="H78" s="214"/>
      <c r="I78" s="214">
        <v>1.8539000000000001</v>
      </c>
      <c r="J78" s="214">
        <v>2.0979999999999999</v>
      </c>
      <c r="K78" s="214">
        <v>3.0185</v>
      </c>
      <c r="L78" s="214">
        <v>3.1484000000000001</v>
      </c>
      <c r="M78" s="214">
        <v>2.7353999999999998</v>
      </c>
      <c r="N78" s="214">
        <v>2.2879999999999998</v>
      </c>
      <c r="O78" s="214">
        <v>2.4573999999999998</v>
      </c>
      <c r="P78" s="214">
        <v>3.5076000000000001</v>
      </c>
      <c r="Q78" s="214">
        <v>3.5261</v>
      </c>
      <c r="R78" s="214">
        <v>2.9683000000000002</v>
      </c>
      <c r="S78" s="214">
        <v>2.3167</v>
      </c>
      <c r="T78" s="214">
        <v>2.0278</v>
      </c>
      <c r="U78" s="214">
        <v>1.9872000000000001</v>
      </c>
      <c r="V78" s="214">
        <v>2.0708000000000002</v>
      </c>
      <c r="W78" s="214">
        <v>2.8298000000000001</v>
      </c>
      <c r="X78" s="214">
        <v>2.8563000000000001</v>
      </c>
      <c r="Y78" s="214">
        <v>2.6987999999999999</v>
      </c>
      <c r="Z78" s="214">
        <v>2.1831</v>
      </c>
      <c r="AA78" s="214">
        <v>2.29</v>
      </c>
      <c r="AB78" s="214">
        <v>3.1385999999999998</v>
      </c>
      <c r="AC78" s="214">
        <v>3.0724</v>
      </c>
      <c r="AD78" s="214">
        <v>2.9889000000000001</v>
      </c>
      <c r="AE78" s="214">
        <v>2.4523999999999999</v>
      </c>
      <c r="AF78" s="214">
        <v>2.0103</v>
      </c>
      <c r="AG78" s="214">
        <v>1.9782999999999999</v>
      </c>
      <c r="AH78" s="214">
        <v>2.0308000000000002</v>
      </c>
      <c r="AI78" s="214">
        <v>2.7904</v>
      </c>
      <c r="AJ78" s="214">
        <v>2.8174000000000001</v>
      </c>
      <c r="AK78" s="214">
        <v>2.6839</v>
      </c>
      <c r="AL78" s="214">
        <v>2.0876999999999999</v>
      </c>
      <c r="AM78" s="214">
        <v>2.4247000000000001</v>
      </c>
      <c r="AN78" s="214">
        <v>3.0423</v>
      </c>
      <c r="AO78" s="214">
        <v>3.0581</v>
      </c>
      <c r="AP78" s="214">
        <v>2.9769999999999999</v>
      </c>
      <c r="AQ78" s="214">
        <v>2.5253000000000001</v>
      </c>
      <c r="AR78" s="214">
        <v>2.0276999999999998</v>
      </c>
      <c r="AS78" s="214">
        <v>2.0013999999999998</v>
      </c>
      <c r="AT78" s="214">
        <v>2.0543999999999998</v>
      </c>
      <c r="AU78" s="214">
        <v>2.8218000000000001</v>
      </c>
      <c r="AV78" s="214">
        <v>2.8500999999999999</v>
      </c>
      <c r="AW78" s="214">
        <v>2.7164000000000001</v>
      </c>
      <c r="AX78" s="214">
        <v>2.1128999999999998</v>
      </c>
      <c r="AY78" s="214">
        <v>2.4104999999999999</v>
      </c>
      <c r="AZ78" s="214">
        <v>3.0209999999999999</v>
      </c>
      <c r="BA78" s="214">
        <v>3.0386000000000002</v>
      </c>
      <c r="BB78" s="214">
        <v>2.9613</v>
      </c>
      <c r="BC78" s="214">
        <v>2.5310000000000001</v>
      </c>
      <c r="BD78" s="214">
        <v>2.0783999999999998</v>
      </c>
      <c r="BE78" s="214">
        <v>2.0691999999999999</v>
      </c>
      <c r="BF78" s="214">
        <v>2.129</v>
      </c>
      <c r="BG78" s="214">
        <v>2.9014000000000002</v>
      </c>
      <c r="BH78" s="214">
        <v>2.9365000000000001</v>
      </c>
      <c r="BI78" s="214">
        <v>2.8062999999999998</v>
      </c>
      <c r="BJ78" s="214">
        <v>2.2103000000000002</v>
      </c>
      <c r="BK78" s="214">
        <v>2.5362</v>
      </c>
      <c r="BL78" s="214">
        <v>3.1503999999999999</v>
      </c>
      <c r="BM78" s="214">
        <v>3.1730999999999998</v>
      </c>
      <c r="BN78" s="214">
        <v>3.1013000000000002</v>
      </c>
      <c r="BO78" s="214">
        <v>2.6854</v>
      </c>
      <c r="BP78" s="214">
        <v>2.2000999999999999</v>
      </c>
      <c r="BQ78" s="214">
        <v>2.1848000000000001</v>
      </c>
      <c r="BR78" s="214">
        <v>2.2345999999999999</v>
      </c>
      <c r="BS78" s="214">
        <v>2.9962</v>
      </c>
      <c r="BT78" s="214">
        <v>3.0274000000000001</v>
      </c>
      <c r="BU78" s="214">
        <v>2.8992</v>
      </c>
      <c r="BV78" s="214">
        <v>2.2968999999999999</v>
      </c>
      <c r="BW78" s="214">
        <v>2.6438999999999999</v>
      </c>
      <c r="BX78" s="47">
        <v>3.2465000000000002</v>
      </c>
      <c r="BY78" s="47">
        <v>3.2673000000000001</v>
      </c>
      <c r="BZ78" s="47">
        <v>3.1958000000000002</v>
      </c>
      <c r="CA78" s="47">
        <v>2.7989000000000002</v>
      </c>
      <c r="CB78" s="47">
        <v>2.2959000000000001</v>
      </c>
      <c r="CC78" s="47">
        <v>2.2808999999999999</v>
      </c>
      <c r="CD78" s="47">
        <v>2.3304</v>
      </c>
      <c r="CE78" s="47">
        <v>3.0891999999999999</v>
      </c>
      <c r="CF78" s="47">
        <v>3.1253000000000002</v>
      </c>
      <c r="CG78" s="47">
        <v>2.9996999999999998</v>
      </c>
      <c r="CH78" s="47">
        <v>2.4024000000000001</v>
      </c>
      <c r="CI78" s="47">
        <v>2.7585999999999999</v>
      </c>
      <c r="CJ78" s="47">
        <v>3.3607999999999998</v>
      </c>
      <c r="CK78" s="47">
        <v>3.3786999999999998</v>
      </c>
      <c r="CL78" s="47">
        <v>3.3151999999999999</v>
      </c>
      <c r="CM78" s="47">
        <v>2.9186000000000001</v>
      </c>
      <c r="CN78" s="47">
        <v>2.4091</v>
      </c>
      <c r="CO78" s="47">
        <v>2.3921000000000001</v>
      </c>
      <c r="CP78" s="47">
        <v>2.4396</v>
      </c>
      <c r="CQ78" s="47">
        <v>3.1953999999999998</v>
      </c>
      <c r="CR78" s="47">
        <v>3.2324000000000002</v>
      </c>
      <c r="CS78" s="47">
        <v>3.109</v>
      </c>
      <c r="CT78" s="47">
        <v>2.5154999999999998</v>
      </c>
      <c r="CU78" s="47">
        <v>2.8805999999999998</v>
      </c>
      <c r="CV78" s="47">
        <v>3.4744000000000002</v>
      </c>
      <c r="CW78" s="47">
        <v>3.4923000000000002</v>
      </c>
      <c r="CX78" s="47">
        <v>3.4266999999999999</v>
      </c>
      <c r="CY78" s="47">
        <v>3.0289000000000001</v>
      </c>
      <c r="CZ78" s="47">
        <v>2.5129999999999999</v>
      </c>
      <c r="DA78" s="47">
        <v>2.4927999999999999</v>
      </c>
      <c r="DB78" s="47">
        <v>2.5405000000000002</v>
      </c>
      <c r="DC78" s="47">
        <v>3.2989999999999999</v>
      </c>
      <c r="DD78" s="47">
        <v>3.3351000000000002</v>
      </c>
      <c r="DE78" s="47">
        <v>3.2121</v>
      </c>
      <c r="DF78" s="47">
        <v>2.6156999999999999</v>
      </c>
      <c r="DG78" s="47">
        <v>2.9721000000000002</v>
      </c>
      <c r="DH78" s="47">
        <v>3.5659999999999998</v>
      </c>
      <c r="DI78" s="47">
        <v>3.5859000000000001</v>
      </c>
      <c r="DJ78" s="47">
        <v>3.5171999999999999</v>
      </c>
      <c r="DK78" s="47">
        <v>3.1194000000000002</v>
      </c>
      <c r="DL78" s="47">
        <v>2.6032000000000002</v>
      </c>
      <c r="DM78" s="47">
        <v>2.5830000000000002</v>
      </c>
      <c r="DN78" s="47">
        <v>2.6337999999999999</v>
      </c>
      <c r="DO78" s="47">
        <v>3.4051999999999998</v>
      </c>
      <c r="DP78" s="47">
        <v>3.4634</v>
      </c>
      <c r="DQ78" s="47">
        <v>3.3479999999999999</v>
      </c>
      <c r="DR78" s="47">
        <v>2.7652000000000001</v>
      </c>
      <c r="DS78" s="47">
        <v>3.1145</v>
      </c>
      <c r="DT78" s="47">
        <v>3.7040999999999999</v>
      </c>
      <c r="DU78" s="47">
        <v>3.7229000000000001</v>
      </c>
      <c r="DV78" s="47">
        <v>3.6543000000000001</v>
      </c>
      <c r="DW78" s="47">
        <v>3.2568000000000001</v>
      </c>
      <c r="DX78" s="47">
        <v>2.6690999999999998</v>
      </c>
    </row>
    <row r="79" spans="3:128" s="47" customFormat="1" ht="15" x14ac:dyDescent="0.2">
      <c r="C79" s="99" t="s">
        <v>69</v>
      </c>
      <c r="D79" s="253">
        <f>'Day Ahead Averages'!F10</f>
        <v>3.4606190476190499</v>
      </c>
      <c r="E79" s="253">
        <f>'Day Ahead Averages'!F9</f>
        <v>5.2662105263157901</v>
      </c>
      <c r="F79" s="253">
        <f>'Day Ahead Averages'!F8</f>
        <v>3.1140952380952398</v>
      </c>
      <c r="G79" s="253">
        <f>'Day Ahead Averages'!F7</f>
        <v>1.94559090909091</v>
      </c>
      <c r="H79" s="253">
        <f>'Day Ahead Averages'!F6</f>
        <v>1.853</v>
      </c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</row>
    <row r="80" spans="3:128" s="47" customFormat="1" ht="25.5" x14ac:dyDescent="0.2">
      <c r="C80" s="103" t="s">
        <v>34</v>
      </c>
      <c r="D80" s="104">
        <f t="shared" ref="D80:F80" si="4">AVERAGE(D57:D79)</f>
        <v>3.4606190476190499</v>
      </c>
      <c r="E80" s="104">
        <f t="shared" si="4"/>
        <v>5.2662105263157901</v>
      </c>
      <c r="F80" s="104">
        <f t="shared" si="4"/>
        <v>3.1140952380952398</v>
      </c>
      <c r="G80" s="104">
        <f t="shared" ref="G80:AP80" si="5">AVERAGE(G57:G79)</f>
        <v>1.94559090909091</v>
      </c>
      <c r="H80" s="104">
        <f t="shared" si="5"/>
        <v>1.853</v>
      </c>
      <c r="I80" s="104">
        <f t="shared" si="5"/>
        <v>2.0916954545454547</v>
      </c>
      <c r="J80" s="104">
        <f t="shared" si="5"/>
        <v>2.923813636363636</v>
      </c>
      <c r="K80" s="104">
        <f t="shared" si="5"/>
        <v>3.243227272727272</v>
      </c>
      <c r="L80" s="104">
        <f t="shared" si="5"/>
        <v>2.9064999999999999</v>
      </c>
      <c r="M80" s="104">
        <f t="shared" si="5"/>
        <v>2.4514409090909091</v>
      </c>
      <c r="N80" s="104">
        <f t="shared" si="5"/>
        <v>2.5030272727272727</v>
      </c>
      <c r="O80" s="104">
        <f t="shared" si="5"/>
        <v>3.3657545454545446</v>
      </c>
      <c r="P80" s="104">
        <f t="shared" si="5"/>
        <v>3.6079727272727267</v>
      </c>
      <c r="Q80" s="104">
        <f t="shared" si="5"/>
        <v>3.2020136363636365</v>
      </c>
      <c r="R80" s="104">
        <f t="shared" si="5"/>
        <v>2.5406772727272724</v>
      </c>
      <c r="S80" s="104">
        <f t="shared" si="5"/>
        <v>2.1154863636363639</v>
      </c>
      <c r="T80" s="104">
        <f t="shared" si="5"/>
        <v>2.0171409090909092</v>
      </c>
      <c r="U80" s="104">
        <f t="shared" si="5"/>
        <v>2.0760454545454547</v>
      </c>
      <c r="V80" s="104">
        <f t="shared" si="5"/>
        <v>2.7140772727272728</v>
      </c>
      <c r="W80" s="104">
        <f t="shared" si="5"/>
        <v>2.9114454545454547</v>
      </c>
      <c r="X80" s="104">
        <f t="shared" si="5"/>
        <v>2.7956954545454544</v>
      </c>
      <c r="Y80" s="104">
        <f t="shared" si="5"/>
        <v>2.3122772727272722</v>
      </c>
      <c r="Z80" s="104">
        <f t="shared" si="5"/>
        <v>2.3149181818181819</v>
      </c>
      <c r="AA80" s="104">
        <f t="shared" si="5"/>
        <v>2.9980454545454545</v>
      </c>
      <c r="AB80" s="104">
        <f t="shared" si="5"/>
        <v>3.1348090909090902</v>
      </c>
      <c r="AC80" s="104">
        <f t="shared" si="5"/>
        <v>3.0575863636363638</v>
      </c>
      <c r="AD80" s="104">
        <f t="shared" si="5"/>
        <v>2.6217045454545458</v>
      </c>
      <c r="AE80" s="104">
        <f t="shared" si="5"/>
        <v>2.140731818181818</v>
      </c>
      <c r="AF80" s="104">
        <f t="shared" si="5"/>
        <v>2.0167318181818183</v>
      </c>
      <c r="AG80" s="104">
        <f t="shared" si="5"/>
        <v>2.0492136363636364</v>
      </c>
      <c r="AH80" s="104">
        <f t="shared" si="5"/>
        <v>2.6824545454545454</v>
      </c>
      <c r="AI80" s="104">
        <f t="shared" si="5"/>
        <v>2.8759181818181823</v>
      </c>
      <c r="AJ80" s="104">
        <f t="shared" si="5"/>
        <v>2.7782227272727278</v>
      </c>
      <c r="AK80" s="104">
        <f t="shared" si="5"/>
        <v>2.2547545454545457</v>
      </c>
      <c r="AL80" s="104">
        <f t="shared" si="5"/>
        <v>2.380295454545454</v>
      </c>
      <c r="AM80" s="104">
        <f t="shared" si="5"/>
        <v>2.9306954545454547</v>
      </c>
      <c r="AN80" s="104">
        <f t="shared" si="5"/>
        <v>3.0826863636363639</v>
      </c>
      <c r="AO80" s="104">
        <f t="shared" si="5"/>
        <v>3.0266772727272735</v>
      </c>
      <c r="AP80" s="104">
        <f t="shared" si="5"/>
        <v>2.6578954545454541</v>
      </c>
      <c r="AQ80" s="104">
        <f>AVERAGE(AQ57:AQ79)</f>
        <v>2.16825</v>
      </c>
      <c r="AR80" s="104">
        <f t="shared" ref="AR80:BC80" si="6">AVERAGE(AR57:AR79)</f>
        <v>2.0322909090909094</v>
      </c>
      <c r="AS80" s="104">
        <f t="shared" si="6"/>
        <v>2.0660772727272727</v>
      </c>
      <c r="AT80" s="104">
        <f t="shared" si="6"/>
        <v>2.7060136363636365</v>
      </c>
      <c r="AU80" s="104">
        <f t="shared" si="6"/>
        <v>2.9017227272727277</v>
      </c>
      <c r="AV80" s="104">
        <f t="shared" si="6"/>
        <v>2.8041727272727268</v>
      </c>
      <c r="AW80" s="104">
        <f t="shared" si="6"/>
        <v>2.2742136363636365</v>
      </c>
      <c r="AX80" s="104">
        <f t="shared" si="6"/>
        <v>2.3705863636363635</v>
      </c>
      <c r="AY80" s="104">
        <f t="shared" si="6"/>
        <v>2.9139636363636368</v>
      </c>
      <c r="AZ80" s="104">
        <f t="shared" si="6"/>
        <v>3.0658500000000002</v>
      </c>
      <c r="BA80" s="104">
        <f t="shared" si="6"/>
        <v>3.0101545454545455</v>
      </c>
      <c r="BB80" s="104">
        <f t="shared" si="6"/>
        <v>2.6566045454545457</v>
      </c>
      <c r="BC80" s="104">
        <f t="shared" si="6"/>
        <v>2.2167499999999998</v>
      </c>
      <c r="BD80" s="104">
        <f>AVERAGE(BD57:BD79)</f>
        <v>2.109</v>
      </c>
      <c r="BE80" s="105">
        <f t="shared" ref="BE80:BW80" si="7">AVERAGE(BE57:BE79)</f>
        <v>2.153709090909091</v>
      </c>
      <c r="BF80" s="105">
        <f t="shared" si="7"/>
        <v>2.8020318181818182</v>
      </c>
      <c r="BG80" s="105">
        <f t="shared" si="7"/>
        <v>3.003559090909091</v>
      </c>
      <c r="BH80" s="105">
        <f t="shared" si="7"/>
        <v>2.9095045454545456</v>
      </c>
      <c r="BI80" s="105">
        <f t="shared" si="7"/>
        <v>2.3830590909090907</v>
      </c>
      <c r="BJ80" s="105">
        <f t="shared" si="7"/>
        <v>2.4858909090909092</v>
      </c>
      <c r="BK80" s="105">
        <f t="shared" si="7"/>
        <v>3.0364499999999994</v>
      </c>
      <c r="BL80" s="105">
        <f t="shared" si="7"/>
        <v>3.1933954545454553</v>
      </c>
      <c r="BM80" s="105">
        <f t="shared" si="7"/>
        <v>3.1452954545454546</v>
      </c>
      <c r="BN80" s="105">
        <f t="shared" si="7"/>
        <v>2.8004499999999997</v>
      </c>
      <c r="BO80" s="105">
        <f t="shared" si="7"/>
        <v>2.3484045454545455</v>
      </c>
      <c r="BP80" s="105">
        <f t="shared" si="7"/>
        <v>2.2267590909090909</v>
      </c>
      <c r="BQ80" s="105">
        <f t="shared" si="7"/>
        <v>2.2621636363636362</v>
      </c>
      <c r="BR80" s="105">
        <f t="shared" si="7"/>
        <v>2.8998818181818184</v>
      </c>
      <c r="BS80" s="105">
        <f t="shared" si="7"/>
        <v>3.0956772727272726</v>
      </c>
      <c r="BT80" s="105">
        <f t="shared" si="7"/>
        <v>3.0015090909090905</v>
      </c>
      <c r="BU80" s="105">
        <f t="shared" si="7"/>
        <v>2.4717545454545453</v>
      </c>
      <c r="BV80" s="105">
        <f t="shared" si="7"/>
        <v>2.5857999999999994</v>
      </c>
      <c r="BW80" s="105">
        <f t="shared" si="7"/>
        <v>3.1327590909090905</v>
      </c>
    </row>
    <row r="81" spans="3:128" s="47" customFormat="1" x14ac:dyDescent="0.2">
      <c r="D81" s="156" t="s">
        <v>45</v>
      </c>
      <c r="E81" s="157"/>
      <c r="F81" s="157"/>
      <c r="G81" s="157"/>
      <c r="H81" s="157"/>
      <c r="AB81" s="106"/>
      <c r="AC81" s="106"/>
      <c r="AD81" s="106"/>
      <c r="AE81" s="106"/>
      <c r="AF81" s="106"/>
      <c r="AG81" s="106"/>
    </row>
    <row r="82" spans="3:128" s="47" customFormat="1" x14ac:dyDescent="0.2">
      <c r="C82" s="107"/>
      <c r="D82" s="225" t="s">
        <v>71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</row>
    <row r="83" spans="3:128" s="47" customFormat="1" x14ac:dyDescent="0.2">
      <c r="C83" s="108" t="s">
        <v>64</v>
      </c>
      <c r="AB83" s="109"/>
      <c r="AC83" s="109"/>
      <c r="AD83" s="109"/>
      <c r="AE83" s="109"/>
      <c r="AF83" s="109"/>
      <c r="AG83" s="109"/>
    </row>
    <row r="84" spans="3:128" s="47" customFormat="1" x14ac:dyDescent="0.2">
      <c r="C84" s="215" t="s">
        <v>61</v>
      </c>
    </row>
    <row r="85" spans="3:128" s="47" customFormat="1" x14ac:dyDescent="0.2"/>
    <row r="86" spans="3:128" s="47" customFormat="1" x14ac:dyDescent="0.2">
      <c r="C86" s="48" t="s">
        <v>10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4"/>
    </row>
    <row r="87" spans="3:128" s="47" customFormat="1" ht="25.5" x14ac:dyDescent="0.2">
      <c r="C87" s="97" t="s">
        <v>11</v>
      </c>
      <c r="D87" s="52">
        <f>D56</f>
        <v>43466</v>
      </c>
      <c r="E87" s="52">
        <f t="shared" ref="E87:BP87" si="8">E56</f>
        <v>43497</v>
      </c>
      <c r="F87" s="52">
        <f t="shared" si="8"/>
        <v>43525</v>
      </c>
      <c r="G87" s="52">
        <f t="shared" si="8"/>
        <v>43556</v>
      </c>
      <c r="H87" s="52">
        <f t="shared" si="8"/>
        <v>43586</v>
      </c>
      <c r="I87" s="52">
        <f t="shared" si="8"/>
        <v>43617</v>
      </c>
      <c r="J87" s="52">
        <f t="shared" si="8"/>
        <v>43647</v>
      </c>
      <c r="K87" s="52">
        <f t="shared" si="8"/>
        <v>43678</v>
      </c>
      <c r="L87" s="52">
        <f t="shared" si="8"/>
        <v>43709</v>
      </c>
      <c r="M87" s="52">
        <f t="shared" si="8"/>
        <v>43739</v>
      </c>
      <c r="N87" s="52">
        <f t="shared" si="8"/>
        <v>43770</v>
      </c>
      <c r="O87" s="52">
        <f t="shared" si="8"/>
        <v>43800</v>
      </c>
      <c r="P87" s="52">
        <f t="shared" si="8"/>
        <v>43831</v>
      </c>
      <c r="Q87" s="52">
        <f t="shared" si="8"/>
        <v>43862</v>
      </c>
      <c r="R87" s="52">
        <f t="shared" si="8"/>
        <v>43891</v>
      </c>
      <c r="S87" s="52">
        <f t="shared" si="8"/>
        <v>43922</v>
      </c>
      <c r="T87" s="52">
        <f t="shared" si="8"/>
        <v>43952</v>
      </c>
      <c r="U87" s="52">
        <f t="shared" si="8"/>
        <v>43983</v>
      </c>
      <c r="V87" s="52">
        <f t="shared" si="8"/>
        <v>44013</v>
      </c>
      <c r="W87" s="52">
        <f t="shared" si="8"/>
        <v>44044</v>
      </c>
      <c r="X87" s="52">
        <f t="shared" si="8"/>
        <v>44075</v>
      </c>
      <c r="Y87" s="52">
        <f t="shared" si="8"/>
        <v>44105</v>
      </c>
      <c r="Z87" s="52">
        <f t="shared" si="8"/>
        <v>44136</v>
      </c>
      <c r="AA87" s="52">
        <f t="shared" si="8"/>
        <v>44166</v>
      </c>
      <c r="AB87" s="52">
        <f t="shared" si="8"/>
        <v>44197</v>
      </c>
      <c r="AC87" s="52">
        <f t="shared" si="8"/>
        <v>44228</v>
      </c>
      <c r="AD87" s="52">
        <f t="shared" si="8"/>
        <v>44256</v>
      </c>
      <c r="AE87" s="52">
        <f t="shared" si="8"/>
        <v>44287</v>
      </c>
      <c r="AF87" s="52">
        <f t="shared" si="8"/>
        <v>44317</v>
      </c>
      <c r="AG87" s="52">
        <f t="shared" si="8"/>
        <v>44348</v>
      </c>
      <c r="AH87" s="52">
        <f t="shared" si="8"/>
        <v>44378</v>
      </c>
      <c r="AI87" s="52">
        <f t="shared" si="8"/>
        <v>44409</v>
      </c>
      <c r="AJ87" s="52">
        <f t="shared" si="8"/>
        <v>44440</v>
      </c>
      <c r="AK87" s="52">
        <f t="shared" si="8"/>
        <v>44470</v>
      </c>
      <c r="AL87" s="52">
        <f t="shared" si="8"/>
        <v>44501</v>
      </c>
      <c r="AM87" s="52">
        <f t="shared" si="8"/>
        <v>44531</v>
      </c>
      <c r="AN87" s="52">
        <f t="shared" si="8"/>
        <v>44562</v>
      </c>
      <c r="AO87" s="52">
        <f t="shared" si="8"/>
        <v>44593</v>
      </c>
      <c r="AP87" s="52">
        <f t="shared" si="8"/>
        <v>44621</v>
      </c>
      <c r="AQ87" s="52">
        <f t="shared" si="8"/>
        <v>44652</v>
      </c>
      <c r="AR87" s="52">
        <f t="shared" si="8"/>
        <v>44682</v>
      </c>
      <c r="AS87" s="52">
        <f t="shared" si="8"/>
        <v>44713</v>
      </c>
      <c r="AT87" s="52">
        <f t="shared" si="8"/>
        <v>44743</v>
      </c>
      <c r="AU87" s="52">
        <f t="shared" si="8"/>
        <v>44774</v>
      </c>
      <c r="AV87" s="52">
        <f t="shared" si="8"/>
        <v>44805</v>
      </c>
      <c r="AW87" s="52">
        <f t="shared" si="8"/>
        <v>44835</v>
      </c>
      <c r="AX87" s="52">
        <f t="shared" si="8"/>
        <v>44866</v>
      </c>
      <c r="AY87" s="52">
        <f t="shared" si="8"/>
        <v>44896</v>
      </c>
      <c r="AZ87" s="52">
        <f t="shared" si="8"/>
        <v>44927</v>
      </c>
      <c r="BA87" s="52">
        <f t="shared" si="8"/>
        <v>44958</v>
      </c>
      <c r="BB87" s="52">
        <f t="shared" si="8"/>
        <v>44986</v>
      </c>
      <c r="BC87" s="52">
        <f t="shared" si="8"/>
        <v>45017</v>
      </c>
      <c r="BD87" s="52">
        <f t="shared" si="8"/>
        <v>45047</v>
      </c>
      <c r="BE87" s="52">
        <f t="shared" si="8"/>
        <v>45078</v>
      </c>
      <c r="BF87" s="52">
        <f t="shared" si="8"/>
        <v>45108</v>
      </c>
      <c r="BG87" s="52">
        <f t="shared" si="8"/>
        <v>45139</v>
      </c>
      <c r="BH87" s="52">
        <f t="shared" si="8"/>
        <v>45170</v>
      </c>
      <c r="BI87" s="52">
        <f t="shared" si="8"/>
        <v>45200</v>
      </c>
      <c r="BJ87" s="52">
        <f t="shared" si="8"/>
        <v>45231</v>
      </c>
      <c r="BK87" s="52">
        <f t="shared" si="8"/>
        <v>45261</v>
      </c>
      <c r="BL87" s="52">
        <f t="shared" si="8"/>
        <v>45292</v>
      </c>
      <c r="BM87" s="52">
        <f t="shared" si="8"/>
        <v>45323</v>
      </c>
      <c r="BN87" s="52">
        <f t="shared" si="8"/>
        <v>45352</v>
      </c>
      <c r="BO87" s="52">
        <f t="shared" si="8"/>
        <v>45383</v>
      </c>
      <c r="BP87" s="52">
        <f t="shared" si="8"/>
        <v>45413</v>
      </c>
      <c r="BQ87" s="52">
        <f t="shared" ref="BQ87:BW87" si="9">BQ56</f>
        <v>45444</v>
      </c>
      <c r="BR87" s="52">
        <f t="shared" si="9"/>
        <v>45474</v>
      </c>
      <c r="BS87" s="52">
        <f t="shared" si="9"/>
        <v>45505</v>
      </c>
      <c r="BT87" s="52">
        <f t="shared" si="9"/>
        <v>45536</v>
      </c>
      <c r="BU87" s="52">
        <f t="shared" si="9"/>
        <v>45566</v>
      </c>
      <c r="BV87" s="52">
        <f t="shared" si="9"/>
        <v>45597</v>
      </c>
      <c r="BW87" s="158">
        <f t="shared" si="9"/>
        <v>45627</v>
      </c>
    </row>
    <row r="88" spans="3:128" s="11" customFormat="1" x14ac:dyDescent="0.2">
      <c r="C88" s="99">
        <f>NYMEX_Futures!B7</f>
        <v>43606</v>
      </c>
      <c r="D88" s="110"/>
      <c r="E88" s="110"/>
      <c r="F88" s="110"/>
      <c r="G88" s="216"/>
      <c r="H88" s="216"/>
      <c r="I88" s="216">
        <v>3.1596000000000002</v>
      </c>
      <c r="J88" s="216">
        <v>3.2905000000000002</v>
      </c>
      <c r="K88" s="216">
        <v>3.3708</v>
      </c>
      <c r="L88" s="216">
        <v>3.2151999999999998</v>
      </c>
      <c r="M88" s="216">
        <v>3.2401</v>
      </c>
      <c r="N88" s="216">
        <v>3.2766999999999999</v>
      </c>
      <c r="O88" s="216">
        <v>3.4113000000000002</v>
      </c>
      <c r="P88" s="216">
        <v>3.4175</v>
      </c>
      <c r="Q88" s="216">
        <v>3.3767</v>
      </c>
      <c r="R88" s="216">
        <v>3.2040000000000002</v>
      </c>
      <c r="S88" s="216">
        <v>2.9224000000000001</v>
      </c>
      <c r="T88" s="216">
        <v>3.0411000000000001</v>
      </c>
      <c r="U88" s="217">
        <v>3.0680999999999998</v>
      </c>
      <c r="V88" s="217">
        <v>3.2269000000000001</v>
      </c>
      <c r="W88" s="217">
        <v>3.2595000000000001</v>
      </c>
      <c r="X88" s="217">
        <v>3.2456</v>
      </c>
      <c r="Y88" s="217">
        <v>3.1667000000000001</v>
      </c>
      <c r="Z88" s="217">
        <v>3.3020999999999998</v>
      </c>
      <c r="AA88" s="217">
        <v>3.4508999999999999</v>
      </c>
      <c r="AB88" s="217">
        <v>3.5291000000000001</v>
      </c>
      <c r="AC88" s="217">
        <v>3.5097999999999998</v>
      </c>
      <c r="AD88" s="217">
        <v>3.3012999999999999</v>
      </c>
      <c r="AE88" s="217">
        <v>3.19</v>
      </c>
      <c r="AF88" s="217">
        <v>3.1627999999999998</v>
      </c>
      <c r="AG88" s="216">
        <v>3.1619999999999999</v>
      </c>
      <c r="AH88" s="216">
        <v>3.3369</v>
      </c>
      <c r="AI88" s="216">
        <v>3.3803000000000001</v>
      </c>
      <c r="AJ88" s="216">
        <v>3.3525</v>
      </c>
      <c r="AK88" s="216">
        <v>3.3039999999999998</v>
      </c>
      <c r="AL88" s="216">
        <v>3.3067000000000002</v>
      </c>
      <c r="AM88" s="216">
        <v>3.4769999999999999</v>
      </c>
      <c r="AN88" s="216">
        <v>3.57</v>
      </c>
      <c r="AO88" s="216">
        <v>3.4967999999999999</v>
      </c>
      <c r="AP88" s="216">
        <v>3.4376000000000002</v>
      </c>
      <c r="AQ88" s="216">
        <v>3.1648000000000001</v>
      </c>
      <c r="AR88" s="216">
        <v>3.1398000000000001</v>
      </c>
      <c r="AS88" s="216">
        <v>3.1398999999999999</v>
      </c>
      <c r="AT88" s="216">
        <v>3.3148</v>
      </c>
      <c r="AU88" s="216">
        <v>3.3589000000000002</v>
      </c>
      <c r="AV88" s="216">
        <v>3.3332999999999999</v>
      </c>
      <c r="AW88" s="216">
        <v>3.2831000000000001</v>
      </c>
      <c r="AX88" s="216">
        <v>3.2892999999999999</v>
      </c>
      <c r="AY88" s="216">
        <v>3.4653999999999998</v>
      </c>
      <c r="AZ88" s="216">
        <v>3.5607000000000002</v>
      </c>
      <c r="BA88" s="216">
        <v>3.4851000000000001</v>
      </c>
      <c r="BB88" s="216">
        <v>3.4392999999999998</v>
      </c>
      <c r="BC88" s="216">
        <v>3.2042999999999999</v>
      </c>
      <c r="BD88" s="212">
        <v>3.1964999999999999</v>
      </c>
      <c r="BE88" s="212">
        <v>3.2056</v>
      </c>
      <c r="BF88" s="212">
        <v>3.3864999999999998</v>
      </c>
      <c r="BG88" s="212">
        <v>3.4363000000000001</v>
      </c>
      <c r="BH88" s="212">
        <v>3.4138999999999999</v>
      </c>
      <c r="BI88" s="212">
        <v>3.3689</v>
      </c>
      <c r="BJ88" s="212">
        <v>3.3778000000000001</v>
      </c>
      <c r="BK88" s="212">
        <v>3.5527000000000002</v>
      </c>
      <c r="BL88" s="212">
        <v>3.6503999999999999</v>
      </c>
      <c r="BM88" s="212">
        <v>3.5832999999999999</v>
      </c>
      <c r="BN88" s="212">
        <v>3.5499000000000001</v>
      </c>
      <c r="BO88" s="212">
        <v>3.3195999999999999</v>
      </c>
      <c r="BP88" s="212">
        <v>3.3077999999999999</v>
      </c>
      <c r="BQ88" s="212">
        <v>3.306</v>
      </c>
      <c r="BR88" s="212">
        <v>3.4752999999999998</v>
      </c>
      <c r="BS88" s="212">
        <v>3.52</v>
      </c>
      <c r="BT88" s="212">
        <v>3.4956999999999998</v>
      </c>
      <c r="BU88" s="212">
        <v>3.4458000000000002</v>
      </c>
      <c r="BV88" s="212">
        <v>3.4613999999999998</v>
      </c>
      <c r="BW88" s="212">
        <v>3.6221999999999999</v>
      </c>
      <c r="BX88" s="11">
        <v>3.7189000000000001</v>
      </c>
      <c r="BY88" s="11">
        <v>3.6518000000000002</v>
      </c>
      <c r="BZ88" s="11">
        <v>3.6484000000000001</v>
      </c>
      <c r="CA88" s="11">
        <v>3.4337</v>
      </c>
      <c r="CB88" s="11">
        <v>3.4220000000000002</v>
      </c>
      <c r="CC88" s="11">
        <v>3.4211</v>
      </c>
      <c r="CD88" s="11">
        <v>3.5912000000000002</v>
      </c>
      <c r="CE88" s="11">
        <v>3.6417999999999999</v>
      </c>
      <c r="CF88" s="11">
        <v>3.6234999999999999</v>
      </c>
      <c r="CG88" s="11">
        <v>3.5748000000000002</v>
      </c>
      <c r="CH88" s="11">
        <v>3.5678999999999998</v>
      </c>
      <c r="CI88" s="11">
        <v>3.7242999999999999</v>
      </c>
      <c r="CJ88" s="11">
        <v>3.8151000000000002</v>
      </c>
      <c r="CK88" s="11">
        <v>3.7496999999999998</v>
      </c>
      <c r="CL88" s="11">
        <v>3.7469000000000001</v>
      </c>
      <c r="CM88" s="11">
        <v>3.5211999999999999</v>
      </c>
      <c r="CN88" s="11">
        <v>3.5097999999999998</v>
      </c>
      <c r="CO88" s="11">
        <v>3.5078999999999998</v>
      </c>
      <c r="CP88" s="11">
        <v>3.6762999999999999</v>
      </c>
      <c r="CQ88" s="11">
        <v>3.7275</v>
      </c>
      <c r="CR88" s="11">
        <v>3.7115</v>
      </c>
      <c r="CS88" s="11">
        <v>3.6661999999999999</v>
      </c>
      <c r="CT88" s="11">
        <v>3.6657999999999999</v>
      </c>
      <c r="CU88" s="11">
        <v>3.8108</v>
      </c>
      <c r="CV88" s="11">
        <v>3.9009</v>
      </c>
      <c r="CW88" s="11">
        <v>3.8351000000000002</v>
      </c>
      <c r="CX88" s="11">
        <v>3.8328000000000002</v>
      </c>
      <c r="CY88" s="11">
        <v>3.6023000000000001</v>
      </c>
      <c r="CZ88" s="11">
        <v>3.5882000000000001</v>
      </c>
      <c r="DA88" s="11">
        <v>3.5874000000000001</v>
      </c>
      <c r="DB88" s="11">
        <v>3.7551000000000001</v>
      </c>
      <c r="DC88" s="11">
        <v>3.8048999999999999</v>
      </c>
      <c r="DD88" s="11">
        <v>3.7900999999999998</v>
      </c>
      <c r="DE88" s="11">
        <v>3.7452999999999999</v>
      </c>
      <c r="DF88" s="11">
        <v>3.7522000000000002</v>
      </c>
      <c r="DG88" s="11">
        <v>3.8957999999999999</v>
      </c>
      <c r="DH88" s="11">
        <v>3.9870999999999999</v>
      </c>
      <c r="DI88" s="11">
        <v>3.9218999999999999</v>
      </c>
      <c r="DJ88" s="11">
        <v>3.9201000000000001</v>
      </c>
      <c r="DK88" s="11">
        <v>3.6669999999999998</v>
      </c>
      <c r="DL88" s="11">
        <v>3.6511999999999998</v>
      </c>
      <c r="DM88" s="11">
        <v>3.6503999999999999</v>
      </c>
      <c r="DN88" s="11">
        <v>3.8233999999999999</v>
      </c>
      <c r="DO88" s="11">
        <v>3.8948999999999998</v>
      </c>
      <c r="DP88" s="11">
        <v>3.8883999999999999</v>
      </c>
      <c r="DQ88" s="11">
        <v>3.8589000000000002</v>
      </c>
      <c r="DR88" s="11">
        <v>3.8717999999999999</v>
      </c>
      <c r="DS88" s="11">
        <v>4.0101000000000004</v>
      </c>
      <c r="DT88" s="11">
        <v>4.0998000000000001</v>
      </c>
      <c r="DU88" s="11">
        <v>4.0350999999999999</v>
      </c>
      <c r="DV88" s="11">
        <v>4.0336999999999996</v>
      </c>
      <c r="DW88" s="11">
        <v>3.7282000000000002</v>
      </c>
      <c r="DX88" s="11">
        <v>3.7105999999999999</v>
      </c>
    </row>
    <row r="89" spans="3:128" s="11" customFormat="1" x14ac:dyDescent="0.2">
      <c r="C89" s="99">
        <f>NYMEX_Futures!B8</f>
        <v>43605</v>
      </c>
      <c r="D89" s="110"/>
      <c r="E89" s="110"/>
      <c r="F89" s="110"/>
      <c r="G89" s="216"/>
      <c r="H89" s="216"/>
      <c r="I89" s="216">
        <v>3.2357999999999998</v>
      </c>
      <c r="J89" s="216">
        <v>3.3622999999999998</v>
      </c>
      <c r="K89" s="216">
        <v>3.4321999999999999</v>
      </c>
      <c r="L89" s="216">
        <v>3.2719999999999998</v>
      </c>
      <c r="M89" s="216">
        <v>3.2959000000000001</v>
      </c>
      <c r="N89" s="216">
        <v>3.3544</v>
      </c>
      <c r="O89" s="216">
        <v>3.4855</v>
      </c>
      <c r="P89" s="216">
        <v>3.4950999999999999</v>
      </c>
      <c r="Q89" s="216">
        <v>3.452</v>
      </c>
      <c r="R89" s="216">
        <v>3.2644000000000002</v>
      </c>
      <c r="S89" s="216">
        <v>2.9432</v>
      </c>
      <c r="T89" s="216">
        <v>3.0655000000000001</v>
      </c>
      <c r="U89" s="217">
        <v>3.0897000000000001</v>
      </c>
      <c r="V89" s="217">
        <v>3.2515000000000001</v>
      </c>
      <c r="W89" s="217">
        <v>3.2831000000000001</v>
      </c>
      <c r="X89" s="217">
        <v>3.2663000000000002</v>
      </c>
      <c r="Y89" s="217">
        <v>3.1901999999999999</v>
      </c>
      <c r="Z89" s="217">
        <v>3.3239999999999998</v>
      </c>
      <c r="AA89" s="217">
        <v>3.4712999999999998</v>
      </c>
      <c r="AB89" s="217">
        <v>3.5489999999999999</v>
      </c>
      <c r="AC89" s="217">
        <v>3.5264000000000002</v>
      </c>
      <c r="AD89" s="217">
        <v>3.3157999999999999</v>
      </c>
      <c r="AE89" s="217">
        <v>3.1924999999999999</v>
      </c>
      <c r="AF89" s="217">
        <v>3.1625000000000001</v>
      </c>
      <c r="AG89" s="216">
        <v>3.1614</v>
      </c>
      <c r="AH89" s="216">
        <v>3.3361999999999998</v>
      </c>
      <c r="AI89" s="216">
        <v>3.3795999999999999</v>
      </c>
      <c r="AJ89" s="216">
        <v>3.3521999999999998</v>
      </c>
      <c r="AK89" s="216">
        <v>3.3033999999999999</v>
      </c>
      <c r="AL89" s="216">
        <v>3.3102</v>
      </c>
      <c r="AM89" s="216">
        <v>3.4811000000000001</v>
      </c>
      <c r="AN89" s="216">
        <v>3.5743</v>
      </c>
      <c r="AO89" s="216">
        <v>3.4982000000000002</v>
      </c>
      <c r="AP89" s="216">
        <v>3.4386000000000001</v>
      </c>
      <c r="AQ89" s="216">
        <v>3.1612</v>
      </c>
      <c r="AR89" s="216">
        <v>3.1364999999999998</v>
      </c>
      <c r="AS89" s="216">
        <v>3.1364000000000001</v>
      </c>
      <c r="AT89" s="216">
        <v>3.3111000000000002</v>
      </c>
      <c r="AU89" s="216">
        <v>3.3552</v>
      </c>
      <c r="AV89" s="216">
        <v>3.33</v>
      </c>
      <c r="AW89" s="216">
        <v>3.2793999999999999</v>
      </c>
      <c r="AX89" s="216">
        <v>3.2896999999999998</v>
      </c>
      <c r="AY89" s="216">
        <v>3.4664000000000001</v>
      </c>
      <c r="AZ89" s="216">
        <v>3.5619999999999998</v>
      </c>
      <c r="BA89" s="216">
        <v>3.4864000000000002</v>
      </c>
      <c r="BB89" s="216">
        <v>3.4401999999999999</v>
      </c>
      <c r="BC89" s="216">
        <v>3.2006999999999999</v>
      </c>
      <c r="BD89" s="212">
        <v>3.1930999999999998</v>
      </c>
      <c r="BE89" s="212">
        <v>3.2021000000000002</v>
      </c>
      <c r="BF89" s="212">
        <v>3.3828</v>
      </c>
      <c r="BG89" s="212">
        <v>3.4325999999999999</v>
      </c>
      <c r="BH89" s="212">
        <v>3.4106000000000001</v>
      </c>
      <c r="BI89" s="212">
        <v>3.3653</v>
      </c>
      <c r="BJ89" s="212">
        <v>3.3782999999999999</v>
      </c>
      <c r="BK89" s="212">
        <v>3.5537999999999998</v>
      </c>
      <c r="BL89" s="212">
        <v>3.6516999999999999</v>
      </c>
      <c r="BM89" s="212">
        <v>3.5846</v>
      </c>
      <c r="BN89" s="212">
        <v>3.5508999999999999</v>
      </c>
      <c r="BO89" s="212">
        <v>3.3159999999999998</v>
      </c>
      <c r="BP89" s="212">
        <v>3.3045</v>
      </c>
      <c r="BQ89" s="212">
        <v>3.3024</v>
      </c>
      <c r="BR89" s="212">
        <v>3.4716</v>
      </c>
      <c r="BS89" s="212">
        <v>3.5163000000000002</v>
      </c>
      <c r="BT89" s="212">
        <v>3.4923000000000002</v>
      </c>
      <c r="BU89" s="212">
        <v>3.4422000000000001</v>
      </c>
      <c r="BV89" s="212">
        <v>3.4618000000000002</v>
      </c>
      <c r="BW89" s="212">
        <v>3.6233</v>
      </c>
      <c r="BX89" s="11">
        <v>3.7202000000000002</v>
      </c>
      <c r="BY89" s="11">
        <v>3.6530999999999998</v>
      </c>
      <c r="BZ89" s="11">
        <v>3.6494</v>
      </c>
      <c r="CA89" s="11">
        <v>3.4300999999999999</v>
      </c>
      <c r="CB89" s="11">
        <v>3.4186000000000001</v>
      </c>
      <c r="CC89" s="11">
        <v>3.4176000000000002</v>
      </c>
      <c r="CD89" s="11">
        <v>3.5874999999999999</v>
      </c>
      <c r="CE89" s="11">
        <v>3.6381000000000001</v>
      </c>
      <c r="CF89" s="11">
        <v>3.6202000000000001</v>
      </c>
      <c r="CG89" s="11">
        <v>3.5710999999999999</v>
      </c>
      <c r="CH89" s="11">
        <v>3.5684</v>
      </c>
      <c r="CI89" s="11">
        <v>3.7252999999999998</v>
      </c>
      <c r="CJ89" s="11">
        <v>3.8163999999999998</v>
      </c>
      <c r="CK89" s="11">
        <v>3.7509999999999999</v>
      </c>
      <c r="CL89" s="11">
        <v>3.7477999999999998</v>
      </c>
      <c r="CM89" s="11">
        <v>3.5175999999999998</v>
      </c>
      <c r="CN89" s="11">
        <v>3.5065</v>
      </c>
      <c r="CO89" s="11">
        <v>3.5044</v>
      </c>
      <c r="CP89" s="11">
        <v>3.6726000000000001</v>
      </c>
      <c r="CQ89" s="11">
        <v>3.7238000000000002</v>
      </c>
      <c r="CR89" s="11">
        <v>3.7081</v>
      </c>
      <c r="CS89" s="11">
        <v>3.6625000000000001</v>
      </c>
      <c r="CT89" s="11">
        <v>3.6663000000000001</v>
      </c>
      <c r="CU89" s="11">
        <v>3.8119000000000001</v>
      </c>
      <c r="CV89" s="11">
        <v>3.9022000000000001</v>
      </c>
      <c r="CW89" s="11">
        <v>3.8363999999999998</v>
      </c>
      <c r="CX89" s="11">
        <v>3.8336999999999999</v>
      </c>
      <c r="CY89" s="11">
        <v>3.5988000000000002</v>
      </c>
      <c r="CZ89" s="11">
        <v>3.5849000000000002</v>
      </c>
      <c r="DA89" s="11">
        <v>3.5838000000000001</v>
      </c>
      <c r="DB89" s="11">
        <v>3.7513999999999998</v>
      </c>
      <c r="DC89" s="11">
        <v>3.8012000000000001</v>
      </c>
      <c r="DD89" s="11">
        <v>3.7867000000000002</v>
      </c>
      <c r="DE89" s="11">
        <v>3.7416</v>
      </c>
      <c r="DF89" s="11">
        <v>3.7526999999999999</v>
      </c>
      <c r="DG89" s="11">
        <v>3.8969</v>
      </c>
      <c r="DH89" s="11">
        <v>3.9883999999999999</v>
      </c>
      <c r="DI89" s="11">
        <v>3.9232</v>
      </c>
      <c r="DJ89" s="11">
        <v>3.9209999999999998</v>
      </c>
      <c r="DK89" s="11">
        <v>3.6634000000000002</v>
      </c>
      <c r="DL89" s="11">
        <v>3.6478999999999999</v>
      </c>
      <c r="DM89" s="11">
        <v>3.6467999999999998</v>
      </c>
      <c r="DN89" s="11">
        <v>3.8197999999999999</v>
      </c>
      <c r="DO89" s="11">
        <v>3.8912</v>
      </c>
      <c r="DP89" s="11">
        <v>3.8849999999999998</v>
      </c>
      <c r="DQ89" s="11">
        <v>3.8553000000000002</v>
      </c>
      <c r="DR89" s="11">
        <v>3.8723000000000001</v>
      </c>
      <c r="DS89" s="11">
        <v>4.0111999999999997</v>
      </c>
      <c r="DT89" s="11">
        <v>4.101</v>
      </c>
      <c r="DU89" s="11">
        <v>4.0364000000000004</v>
      </c>
      <c r="DV89" s="11">
        <v>4.0346000000000002</v>
      </c>
      <c r="DW89" s="11">
        <v>3.7246000000000001</v>
      </c>
      <c r="DX89" s="11">
        <v>3.7073</v>
      </c>
    </row>
    <row r="90" spans="3:128" s="47" customFormat="1" x14ac:dyDescent="0.2">
      <c r="C90" s="99">
        <f>NYMEX_Futures!B9</f>
        <v>43602</v>
      </c>
      <c r="D90" s="111"/>
      <c r="E90" s="111"/>
      <c r="F90" s="111"/>
      <c r="G90" s="217"/>
      <c r="H90" s="217"/>
      <c r="I90" s="217">
        <v>3.1808000000000001</v>
      </c>
      <c r="J90" s="217">
        <v>3.3702999999999999</v>
      </c>
      <c r="K90" s="217">
        <v>3.4468000000000001</v>
      </c>
      <c r="L90" s="217">
        <v>3.2856000000000001</v>
      </c>
      <c r="M90" s="217">
        <v>3.3018000000000001</v>
      </c>
      <c r="N90" s="217">
        <v>3.3451</v>
      </c>
      <c r="O90" s="217">
        <v>3.4742999999999999</v>
      </c>
      <c r="P90" s="217">
        <v>3.4843000000000002</v>
      </c>
      <c r="Q90" s="217">
        <v>3.4449000000000001</v>
      </c>
      <c r="R90" s="217">
        <v>3.2652999999999999</v>
      </c>
      <c r="S90" s="217">
        <v>2.9535</v>
      </c>
      <c r="T90" s="217">
        <v>3.1230000000000002</v>
      </c>
      <c r="U90" s="217">
        <v>3.1450999999999998</v>
      </c>
      <c r="V90" s="217">
        <v>3.3094000000000001</v>
      </c>
      <c r="W90" s="217">
        <v>3.3411</v>
      </c>
      <c r="X90" s="217">
        <v>3.3220999999999998</v>
      </c>
      <c r="Y90" s="217">
        <v>3.2477</v>
      </c>
      <c r="Z90" s="217">
        <v>3.3201000000000001</v>
      </c>
      <c r="AA90" s="217">
        <v>3.4672999999999998</v>
      </c>
      <c r="AB90" s="217">
        <v>3.5430000000000001</v>
      </c>
      <c r="AC90" s="217">
        <v>3.5203000000000002</v>
      </c>
      <c r="AD90" s="217">
        <v>3.3098000000000001</v>
      </c>
      <c r="AE90" s="217">
        <v>3.2216</v>
      </c>
      <c r="AF90" s="217">
        <v>3.1913</v>
      </c>
      <c r="AG90" s="217">
        <v>3.1901999999999999</v>
      </c>
      <c r="AH90" s="217">
        <v>3.3658999999999999</v>
      </c>
      <c r="AI90" s="217">
        <v>3.4093</v>
      </c>
      <c r="AJ90" s="217">
        <v>3.3816999999999999</v>
      </c>
      <c r="AK90" s="217">
        <v>3.3325999999999998</v>
      </c>
      <c r="AL90" s="217">
        <v>3.3058000000000001</v>
      </c>
      <c r="AM90" s="217">
        <v>3.4765999999999999</v>
      </c>
      <c r="AN90" s="217">
        <v>3.5697999999999999</v>
      </c>
      <c r="AO90" s="217">
        <v>3.4933000000000001</v>
      </c>
      <c r="AP90" s="217">
        <v>3.4338000000000002</v>
      </c>
      <c r="AQ90" s="217">
        <v>3.1829999999999998</v>
      </c>
      <c r="AR90" s="217">
        <v>3.1579999999999999</v>
      </c>
      <c r="AS90" s="217">
        <v>3.1579000000000002</v>
      </c>
      <c r="AT90" s="217">
        <v>3.3331</v>
      </c>
      <c r="AU90" s="217">
        <v>3.3772000000000002</v>
      </c>
      <c r="AV90" s="217">
        <v>3.3517999999999999</v>
      </c>
      <c r="AW90" s="217">
        <v>3.3010999999999999</v>
      </c>
      <c r="AX90" s="217">
        <v>3.2852999999999999</v>
      </c>
      <c r="AY90" s="217">
        <v>3.4620000000000002</v>
      </c>
      <c r="AZ90" s="217">
        <v>3.5575000000000001</v>
      </c>
      <c r="BA90" s="217">
        <v>3.4815</v>
      </c>
      <c r="BB90" s="217">
        <v>3.4354</v>
      </c>
      <c r="BC90" s="217">
        <v>3.2078000000000002</v>
      </c>
      <c r="BD90" s="213">
        <v>3.2000999999999999</v>
      </c>
      <c r="BE90" s="213">
        <v>3.2090999999999998</v>
      </c>
      <c r="BF90" s="213">
        <v>3.3895</v>
      </c>
      <c r="BG90" s="213">
        <v>3.4392</v>
      </c>
      <c r="BH90" s="213">
        <v>3.4169999999999998</v>
      </c>
      <c r="BI90" s="213">
        <v>3.3719000000000001</v>
      </c>
      <c r="BJ90" s="213">
        <v>3.3738999999999999</v>
      </c>
      <c r="BK90" s="213">
        <v>3.5493000000000001</v>
      </c>
      <c r="BL90" s="213">
        <v>3.6472000000000002</v>
      </c>
      <c r="BM90" s="213">
        <v>3.5796999999999999</v>
      </c>
      <c r="BN90" s="213">
        <v>3.5461</v>
      </c>
      <c r="BO90" s="213">
        <v>3.3182</v>
      </c>
      <c r="BP90" s="213">
        <v>3.3066</v>
      </c>
      <c r="BQ90" s="213">
        <v>3.3046000000000002</v>
      </c>
      <c r="BR90" s="213">
        <v>3.4731999999999998</v>
      </c>
      <c r="BS90" s="213">
        <v>3.5177</v>
      </c>
      <c r="BT90" s="213">
        <v>3.4935999999999998</v>
      </c>
      <c r="BU90" s="213">
        <v>3.4437000000000002</v>
      </c>
      <c r="BV90" s="213">
        <v>3.4573999999999998</v>
      </c>
      <c r="BW90" s="213">
        <v>3.6187999999999998</v>
      </c>
      <c r="BX90" s="47">
        <v>3.7157</v>
      </c>
      <c r="BY90" s="47">
        <v>3.6482000000000001</v>
      </c>
      <c r="BZ90" s="47">
        <v>3.6446000000000001</v>
      </c>
      <c r="CA90" s="47">
        <v>3.4323000000000001</v>
      </c>
      <c r="CB90" s="47">
        <v>3.4207999999999998</v>
      </c>
      <c r="CC90" s="47">
        <v>3.4197000000000002</v>
      </c>
      <c r="CD90" s="47">
        <v>3.5891000000000002</v>
      </c>
      <c r="CE90" s="47">
        <v>3.6395</v>
      </c>
      <c r="CF90" s="47">
        <v>3.6215000000000002</v>
      </c>
      <c r="CG90" s="47">
        <v>3.5727000000000002</v>
      </c>
      <c r="CH90" s="47">
        <v>3.5638999999999998</v>
      </c>
      <c r="CI90" s="47">
        <v>3.7208999999999999</v>
      </c>
      <c r="CJ90" s="47">
        <v>3.8119000000000001</v>
      </c>
      <c r="CK90" s="47">
        <v>3.7461000000000002</v>
      </c>
      <c r="CL90" s="47">
        <v>3.7429999999999999</v>
      </c>
      <c r="CM90" s="47">
        <v>3.5196999999999998</v>
      </c>
      <c r="CN90" s="47">
        <v>3.5085000000000002</v>
      </c>
      <c r="CO90" s="47">
        <v>3.5064000000000002</v>
      </c>
      <c r="CP90" s="47">
        <v>3.6741000000000001</v>
      </c>
      <c r="CQ90" s="47">
        <v>3.7250999999999999</v>
      </c>
      <c r="CR90" s="47">
        <v>3.7092999999999998</v>
      </c>
      <c r="CS90" s="47">
        <v>3.6638999999999999</v>
      </c>
      <c r="CT90" s="47">
        <v>3.6619000000000002</v>
      </c>
      <c r="CU90" s="47">
        <v>3.8073999999999999</v>
      </c>
      <c r="CV90" s="47">
        <v>3.8976999999999999</v>
      </c>
      <c r="CW90" s="47">
        <v>3.8315000000000001</v>
      </c>
      <c r="CX90" s="47">
        <v>3.8289</v>
      </c>
      <c r="CY90" s="47">
        <v>3.6006999999999998</v>
      </c>
      <c r="CZ90" s="47">
        <v>3.5868000000000002</v>
      </c>
      <c r="DA90" s="47">
        <v>3.5857999999999999</v>
      </c>
      <c r="DB90" s="47">
        <v>3.7528000000000001</v>
      </c>
      <c r="DC90" s="47">
        <v>3.8022999999999998</v>
      </c>
      <c r="DD90" s="47">
        <v>3.7877999999999998</v>
      </c>
      <c r="DE90" s="47">
        <v>3.7429000000000001</v>
      </c>
      <c r="DF90" s="47">
        <v>3.7482000000000002</v>
      </c>
      <c r="DG90" s="47">
        <v>3.8923999999999999</v>
      </c>
      <c r="DH90" s="47">
        <v>3.9839000000000002</v>
      </c>
      <c r="DI90" s="47">
        <v>3.9182999999999999</v>
      </c>
      <c r="DJ90" s="47">
        <v>3.9161999999999999</v>
      </c>
      <c r="DK90" s="47">
        <v>3.6652</v>
      </c>
      <c r="DL90" s="47">
        <v>3.6496</v>
      </c>
      <c r="DM90" s="47">
        <v>3.6486000000000001</v>
      </c>
      <c r="DN90" s="47">
        <v>3.8210000000000002</v>
      </c>
      <c r="DO90" s="47">
        <v>3.8921999999999999</v>
      </c>
      <c r="DP90" s="47">
        <v>3.8860000000000001</v>
      </c>
      <c r="DQ90" s="47">
        <v>3.8565</v>
      </c>
      <c r="DR90" s="47">
        <v>3.8677999999999999</v>
      </c>
      <c r="DS90" s="47">
        <v>4.0067000000000004</v>
      </c>
      <c r="DT90" s="47">
        <v>4.0964999999999998</v>
      </c>
      <c r="DU90" s="47">
        <v>4.0315000000000003</v>
      </c>
      <c r="DV90" s="47">
        <v>4.0298999999999996</v>
      </c>
      <c r="DW90" s="47">
        <v>3.7263000000000002</v>
      </c>
      <c r="DX90" s="47">
        <v>3.7088999999999999</v>
      </c>
    </row>
    <row r="91" spans="3:128" s="47" customFormat="1" x14ac:dyDescent="0.2">
      <c r="C91" s="99">
        <f>NYMEX_Futures!B10</f>
        <v>43601</v>
      </c>
      <c r="D91" s="111"/>
      <c r="E91" s="111"/>
      <c r="F91" s="111"/>
      <c r="G91" s="217"/>
      <c r="H91" s="217"/>
      <c r="I91" s="217">
        <v>3.2323</v>
      </c>
      <c r="J91" s="217">
        <v>3.4033000000000002</v>
      </c>
      <c r="K91" s="217">
        <v>3.4986999999999999</v>
      </c>
      <c r="L91" s="217">
        <v>3.3578999999999999</v>
      </c>
      <c r="M91" s="217">
        <v>3.343</v>
      </c>
      <c r="N91" s="217">
        <v>3.3809999999999998</v>
      </c>
      <c r="O91" s="217">
        <v>3.5030000000000001</v>
      </c>
      <c r="P91" s="217">
        <v>3.5238</v>
      </c>
      <c r="Q91" s="217">
        <v>3.4902000000000002</v>
      </c>
      <c r="R91" s="217">
        <v>3.3209</v>
      </c>
      <c r="S91" s="217">
        <v>3.0169000000000001</v>
      </c>
      <c r="T91" s="217">
        <v>3.1225999999999998</v>
      </c>
      <c r="U91" s="217">
        <v>3.1436999999999999</v>
      </c>
      <c r="V91" s="217">
        <v>3.3081</v>
      </c>
      <c r="W91" s="217">
        <v>3.3408000000000002</v>
      </c>
      <c r="X91" s="217">
        <v>3.3216000000000001</v>
      </c>
      <c r="Y91" s="217">
        <v>3.2465000000000002</v>
      </c>
      <c r="Z91" s="217">
        <v>3.3216000000000001</v>
      </c>
      <c r="AA91" s="217">
        <v>3.4691000000000001</v>
      </c>
      <c r="AB91" s="217">
        <v>3.544</v>
      </c>
      <c r="AC91" s="217">
        <v>3.5224000000000002</v>
      </c>
      <c r="AD91" s="217">
        <v>3.3090000000000002</v>
      </c>
      <c r="AE91" s="217">
        <v>3.2172000000000001</v>
      </c>
      <c r="AF91" s="217">
        <v>3.1869999999999998</v>
      </c>
      <c r="AG91" s="217">
        <v>3.1848999999999998</v>
      </c>
      <c r="AH91" s="217">
        <v>3.3597000000000001</v>
      </c>
      <c r="AI91" s="217">
        <v>3.403</v>
      </c>
      <c r="AJ91" s="217">
        <v>3.3754</v>
      </c>
      <c r="AK91" s="217">
        <v>3.327</v>
      </c>
      <c r="AL91" s="217">
        <v>3.2995000000000001</v>
      </c>
      <c r="AM91" s="217">
        <v>3.4708000000000001</v>
      </c>
      <c r="AN91" s="217">
        <v>3.5642</v>
      </c>
      <c r="AO91" s="217">
        <v>3.488</v>
      </c>
      <c r="AP91" s="217">
        <v>3.4279000000000002</v>
      </c>
      <c r="AQ91" s="217">
        <v>3.1776</v>
      </c>
      <c r="AR91" s="217">
        <v>3.1526999999999998</v>
      </c>
      <c r="AS91" s="217">
        <v>3.1526000000000001</v>
      </c>
      <c r="AT91" s="217">
        <v>3.3269000000000002</v>
      </c>
      <c r="AU91" s="217">
        <v>3.3708999999999998</v>
      </c>
      <c r="AV91" s="217">
        <v>3.3454999999999999</v>
      </c>
      <c r="AW91" s="217">
        <v>3.2955000000000001</v>
      </c>
      <c r="AX91" s="217">
        <v>3.2791000000000001</v>
      </c>
      <c r="AY91" s="217">
        <v>3.4561999999999999</v>
      </c>
      <c r="AZ91" s="217">
        <v>3.5518999999999998</v>
      </c>
      <c r="BA91" s="217">
        <v>3.4762</v>
      </c>
      <c r="BB91" s="217">
        <v>3.4296000000000002</v>
      </c>
      <c r="BC91" s="217">
        <v>3.2025000000000001</v>
      </c>
      <c r="BD91" s="214">
        <v>3.1947999999999999</v>
      </c>
      <c r="BE91" s="214">
        <v>3.2038000000000002</v>
      </c>
      <c r="BF91" s="214">
        <v>3.3833000000000002</v>
      </c>
      <c r="BG91" s="214">
        <v>3.4327999999999999</v>
      </c>
      <c r="BH91" s="214">
        <v>3.4108000000000001</v>
      </c>
      <c r="BI91" s="214">
        <v>3.3662000000000001</v>
      </c>
      <c r="BJ91" s="214">
        <v>3.3677000000000001</v>
      </c>
      <c r="BK91" s="214">
        <v>3.5436000000000001</v>
      </c>
      <c r="BL91" s="214">
        <v>3.6415999999999999</v>
      </c>
      <c r="BM91" s="214">
        <v>3.5743999999999998</v>
      </c>
      <c r="BN91" s="214">
        <v>3.5402</v>
      </c>
      <c r="BO91" s="214">
        <v>3.3128000000000002</v>
      </c>
      <c r="BP91" s="214">
        <v>3.3012999999999999</v>
      </c>
      <c r="BQ91" s="214">
        <v>3.2991999999999999</v>
      </c>
      <c r="BR91" s="214">
        <v>3.4670000000000001</v>
      </c>
      <c r="BS91" s="214">
        <v>3.5112999999999999</v>
      </c>
      <c r="BT91" s="214">
        <v>3.4874000000000001</v>
      </c>
      <c r="BU91" s="214">
        <v>3.4380999999999999</v>
      </c>
      <c r="BV91" s="214">
        <v>3.4512</v>
      </c>
      <c r="BW91" s="214">
        <v>3.613</v>
      </c>
      <c r="BX91" s="47">
        <v>3.7101000000000002</v>
      </c>
      <c r="BY91" s="47">
        <v>3.6429</v>
      </c>
      <c r="BZ91" s="47">
        <v>3.6387</v>
      </c>
      <c r="CA91" s="47">
        <v>3.4268999999999998</v>
      </c>
      <c r="CB91" s="47">
        <v>3.4155000000000002</v>
      </c>
      <c r="CC91" s="47">
        <v>3.4144000000000001</v>
      </c>
      <c r="CD91" s="47">
        <v>3.5829</v>
      </c>
      <c r="CE91" s="47">
        <v>3.6332</v>
      </c>
      <c r="CF91" s="47">
        <v>3.6153</v>
      </c>
      <c r="CG91" s="47">
        <v>3.5670000000000002</v>
      </c>
      <c r="CH91" s="47">
        <v>3.5577000000000001</v>
      </c>
      <c r="CI91" s="47">
        <v>3.7151000000000001</v>
      </c>
      <c r="CJ91" s="47">
        <v>3.8062999999999998</v>
      </c>
      <c r="CK91" s="47">
        <v>3.7408000000000001</v>
      </c>
      <c r="CL91" s="47">
        <v>3.7370999999999999</v>
      </c>
      <c r="CM91" s="47">
        <v>3.5144000000000002</v>
      </c>
      <c r="CN91" s="47">
        <v>3.5030999999999999</v>
      </c>
      <c r="CO91" s="47">
        <v>3.5011000000000001</v>
      </c>
      <c r="CP91" s="47">
        <v>3.6678999999999999</v>
      </c>
      <c r="CQ91" s="47">
        <v>3.7187000000000001</v>
      </c>
      <c r="CR91" s="47">
        <v>3.7031000000000001</v>
      </c>
      <c r="CS91" s="47">
        <v>3.6583000000000001</v>
      </c>
      <c r="CT91" s="47">
        <v>3.6556999999999999</v>
      </c>
      <c r="CU91" s="47">
        <v>3.8016000000000001</v>
      </c>
      <c r="CV91" s="47">
        <v>3.8921000000000001</v>
      </c>
      <c r="CW91" s="47">
        <v>3.8262</v>
      </c>
      <c r="CX91" s="47">
        <v>3.823</v>
      </c>
      <c r="CY91" s="47">
        <v>3.5954000000000002</v>
      </c>
      <c r="CZ91" s="47">
        <v>3.5813999999999999</v>
      </c>
      <c r="DA91" s="47">
        <v>3.5804</v>
      </c>
      <c r="DB91" s="47">
        <v>3.7465000000000002</v>
      </c>
      <c r="DC91" s="47">
        <v>3.7959999999999998</v>
      </c>
      <c r="DD91" s="47">
        <v>3.7816000000000001</v>
      </c>
      <c r="DE91" s="47">
        <v>3.7372999999999998</v>
      </c>
      <c r="DF91" s="47">
        <v>3.742</v>
      </c>
      <c r="DG91" s="47">
        <v>3.8866000000000001</v>
      </c>
      <c r="DH91" s="47">
        <v>3.9782999999999999</v>
      </c>
      <c r="DI91" s="47">
        <v>3.9129999999999998</v>
      </c>
      <c r="DJ91" s="47">
        <v>3.9104000000000001</v>
      </c>
      <c r="DK91" s="47">
        <v>3.66</v>
      </c>
      <c r="DL91" s="47">
        <v>3.6442999999999999</v>
      </c>
      <c r="DM91" s="47">
        <v>3.6433</v>
      </c>
      <c r="DN91" s="47">
        <v>3.8148</v>
      </c>
      <c r="DO91" s="47">
        <v>3.8858999999999999</v>
      </c>
      <c r="DP91" s="47">
        <v>3.8797999999999999</v>
      </c>
      <c r="DQ91" s="47">
        <v>3.8508</v>
      </c>
      <c r="DR91" s="47">
        <v>3.8616000000000001</v>
      </c>
      <c r="DS91" s="47">
        <v>4.0008999999999997</v>
      </c>
      <c r="DT91" s="47">
        <v>4.0909000000000004</v>
      </c>
      <c r="DU91" s="47">
        <v>4.0262000000000002</v>
      </c>
      <c r="DV91" s="47">
        <v>4.024</v>
      </c>
      <c r="DW91" s="47">
        <v>3.7210000000000001</v>
      </c>
      <c r="DX91" s="47">
        <v>3.7035999999999998</v>
      </c>
    </row>
    <row r="92" spans="3:128" s="47" customFormat="1" x14ac:dyDescent="0.2">
      <c r="C92" s="99">
        <f>NYMEX_Futures!B11</f>
        <v>43600</v>
      </c>
      <c r="D92" s="111"/>
      <c r="E92" s="111"/>
      <c r="F92" s="111"/>
      <c r="G92" s="217"/>
      <c r="H92" s="217"/>
      <c r="I92" s="217">
        <v>3.1964999999999999</v>
      </c>
      <c r="J92" s="217">
        <v>3.3799000000000001</v>
      </c>
      <c r="K92" s="217">
        <v>3.4769999999999999</v>
      </c>
      <c r="L92" s="217">
        <v>3.3492999999999999</v>
      </c>
      <c r="M92" s="217">
        <v>3.3378000000000001</v>
      </c>
      <c r="N92" s="217">
        <v>3.3616999999999999</v>
      </c>
      <c r="O92" s="217">
        <v>3.4845000000000002</v>
      </c>
      <c r="P92" s="217">
        <v>3.5133999999999999</v>
      </c>
      <c r="Q92" s="217">
        <v>3.4744000000000002</v>
      </c>
      <c r="R92" s="217">
        <v>3.2698</v>
      </c>
      <c r="S92" s="217">
        <v>3.0308000000000002</v>
      </c>
      <c r="T92" s="217">
        <v>3.1393</v>
      </c>
      <c r="U92" s="217">
        <v>3.1621000000000001</v>
      </c>
      <c r="V92" s="217">
        <v>3.3283999999999998</v>
      </c>
      <c r="W92" s="217">
        <v>3.3601000000000001</v>
      </c>
      <c r="X92" s="217">
        <v>3.3401000000000001</v>
      </c>
      <c r="Y92" s="217">
        <v>3.2665999999999999</v>
      </c>
      <c r="Z92" s="217">
        <v>3.3452000000000002</v>
      </c>
      <c r="AA92" s="217">
        <v>3.4939</v>
      </c>
      <c r="AB92" s="217">
        <v>3.5705</v>
      </c>
      <c r="AC92" s="217">
        <v>3.5463</v>
      </c>
      <c r="AD92" s="217">
        <v>3.3420000000000001</v>
      </c>
      <c r="AE92" s="217">
        <v>3.2265999999999999</v>
      </c>
      <c r="AF92" s="217">
        <v>3.1991000000000001</v>
      </c>
      <c r="AG92" s="217">
        <v>3.1972</v>
      </c>
      <c r="AH92" s="217">
        <v>3.3727999999999998</v>
      </c>
      <c r="AI92" s="217">
        <v>3.4150999999999998</v>
      </c>
      <c r="AJ92" s="217">
        <v>3.3875999999999999</v>
      </c>
      <c r="AK92" s="217">
        <v>3.3378000000000001</v>
      </c>
      <c r="AL92" s="217">
        <v>3.3115999999999999</v>
      </c>
      <c r="AM92" s="217">
        <v>3.4822000000000002</v>
      </c>
      <c r="AN92" s="217">
        <v>3.5750999999999999</v>
      </c>
      <c r="AO92" s="217">
        <v>3.4988999999999999</v>
      </c>
      <c r="AP92" s="217">
        <v>3.4398</v>
      </c>
      <c r="AQ92" s="217">
        <v>3.1777000000000002</v>
      </c>
      <c r="AR92" s="217">
        <v>3.1526000000000001</v>
      </c>
      <c r="AS92" s="217">
        <v>3.1526000000000001</v>
      </c>
      <c r="AT92" s="217">
        <v>3.3273999999999999</v>
      </c>
      <c r="AU92" s="217">
        <v>3.3713000000000002</v>
      </c>
      <c r="AV92" s="217">
        <v>3.3460999999999999</v>
      </c>
      <c r="AW92" s="217">
        <v>3.2957000000000001</v>
      </c>
      <c r="AX92" s="217">
        <v>3.2844000000000002</v>
      </c>
      <c r="AY92" s="217">
        <v>3.4605000000000001</v>
      </c>
      <c r="AZ92" s="217">
        <v>3.5556000000000001</v>
      </c>
      <c r="BA92" s="217">
        <v>3.4801000000000002</v>
      </c>
      <c r="BB92" s="217">
        <v>3.4365000000000001</v>
      </c>
      <c r="BC92" s="217">
        <v>3.2075</v>
      </c>
      <c r="BD92" s="214">
        <v>3.1997</v>
      </c>
      <c r="BE92" s="214">
        <v>3.2088000000000001</v>
      </c>
      <c r="BF92" s="214">
        <v>3.3887999999999998</v>
      </c>
      <c r="BG92" s="214">
        <v>3.4382000000000001</v>
      </c>
      <c r="BH92" s="214">
        <v>3.4163000000000001</v>
      </c>
      <c r="BI92" s="214">
        <v>3.3715000000000002</v>
      </c>
      <c r="BJ92" s="214">
        <v>3.3780000000000001</v>
      </c>
      <c r="BK92" s="214">
        <v>3.5539000000000001</v>
      </c>
      <c r="BL92" s="214">
        <v>3.6522999999999999</v>
      </c>
      <c r="BM92" s="214">
        <v>3.5853000000000002</v>
      </c>
      <c r="BN92" s="214">
        <v>3.5520999999999998</v>
      </c>
      <c r="BO92" s="214">
        <v>3.3197999999999999</v>
      </c>
      <c r="BP92" s="214">
        <v>3.3081999999999998</v>
      </c>
      <c r="BQ92" s="214">
        <v>3.3062999999999998</v>
      </c>
      <c r="BR92" s="214">
        <v>3.4744999999999999</v>
      </c>
      <c r="BS92" s="214">
        <v>3.5196999999999998</v>
      </c>
      <c r="BT92" s="214">
        <v>3.4998999999999998</v>
      </c>
      <c r="BU92" s="214">
        <v>3.4512999999999998</v>
      </c>
      <c r="BV92" s="214">
        <v>3.4725000000000001</v>
      </c>
      <c r="BW92" s="214">
        <v>3.6334</v>
      </c>
      <c r="BX92" s="47">
        <v>3.7298</v>
      </c>
      <c r="BY92" s="47">
        <v>3.6627999999999998</v>
      </c>
      <c r="BZ92" s="47">
        <v>3.6597</v>
      </c>
      <c r="CA92" s="47">
        <v>3.4380000000000002</v>
      </c>
      <c r="CB92" s="47">
        <v>3.4264000000000001</v>
      </c>
      <c r="CC92" s="47">
        <v>3.4253999999999998</v>
      </c>
      <c r="CD92" s="47">
        <v>3.5943999999999998</v>
      </c>
      <c r="CE92" s="47">
        <v>3.6446000000000001</v>
      </c>
      <c r="CF92" s="47">
        <v>3.6267999999999998</v>
      </c>
      <c r="CG92" s="47">
        <v>3.5783</v>
      </c>
      <c r="CH92" s="47">
        <v>3.5735000000000001</v>
      </c>
      <c r="CI92" s="47">
        <v>3.7299000000000002</v>
      </c>
      <c r="CJ92" s="47">
        <v>3.8205</v>
      </c>
      <c r="CK92" s="47">
        <v>3.7551000000000001</v>
      </c>
      <c r="CL92" s="47">
        <v>3.7526000000000002</v>
      </c>
      <c r="CM92" s="47">
        <v>3.5251999999999999</v>
      </c>
      <c r="CN92" s="47">
        <v>3.5139</v>
      </c>
      <c r="CO92" s="47">
        <v>3.512</v>
      </c>
      <c r="CP92" s="47">
        <v>3.6791999999999998</v>
      </c>
      <c r="CQ92" s="47">
        <v>3.73</v>
      </c>
      <c r="CR92" s="47">
        <v>3.7145000000000001</v>
      </c>
      <c r="CS92" s="47">
        <v>3.6694</v>
      </c>
      <c r="CT92" s="47">
        <v>3.6709999999999998</v>
      </c>
      <c r="CU92" s="47">
        <v>3.8159999999999998</v>
      </c>
      <c r="CV92" s="47">
        <v>3.9058000000000002</v>
      </c>
      <c r="CW92" s="47">
        <v>3.84</v>
      </c>
      <c r="CX92" s="47">
        <v>3.8380000000000001</v>
      </c>
      <c r="CY92" s="47">
        <v>3.6061000000000001</v>
      </c>
      <c r="CZ92" s="47">
        <v>3.5920999999999998</v>
      </c>
      <c r="DA92" s="47">
        <v>3.5912000000000002</v>
      </c>
      <c r="DB92" s="47">
        <v>3.7578</v>
      </c>
      <c r="DC92" s="47">
        <v>3.8071000000000002</v>
      </c>
      <c r="DD92" s="47">
        <v>3.7928999999999999</v>
      </c>
      <c r="DE92" s="47">
        <v>3.7483</v>
      </c>
      <c r="DF92" s="47">
        <v>3.7568999999999999</v>
      </c>
      <c r="DG92" s="47">
        <v>3.9005000000000001</v>
      </c>
      <c r="DH92" s="47">
        <v>3.9914999999999998</v>
      </c>
      <c r="DI92" s="47">
        <v>3.9264000000000001</v>
      </c>
      <c r="DJ92" s="47">
        <v>3.9249000000000001</v>
      </c>
      <c r="DK92" s="47">
        <v>3.6705999999999999</v>
      </c>
      <c r="DL92" s="47">
        <v>3.6547999999999998</v>
      </c>
      <c r="DM92" s="47">
        <v>3.6539999999999999</v>
      </c>
      <c r="DN92" s="47">
        <v>3.8258999999999999</v>
      </c>
      <c r="DO92" s="47">
        <v>3.8969</v>
      </c>
      <c r="DP92" s="47">
        <v>3.8908999999999998</v>
      </c>
      <c r="DQ92" s="47">
        <v>3.8618000000000001</v>
      </c>
      <c r="DR92" s="47">
        <v>3.8761000000000001</v>
      </c>
      <c r="DS92" s="47">
        <v>4.0144000000000002</v>
      </c>
      <c r="DT92" s="47">
        <v>4.1036999999999999</v>
      </c>
      <c r="DU92" s="47">
        <v>4.0392000000000001</v>
      </c>
      <c r="DV92" s="47">
        <v>4.0381</v>
      </c>
      <c r="DW92" s="47">
        <v>3.7315</v>
      </c>
      <c r="DX92" s="47">
        <v>3.714</v>
      </c>
    </row>
    <row r="93" spans="3:128" s="47" customFormat="1" x14ac:dyDescent="0.2">
      <c r="C93" s="99">
        <f>NYMEX_Futures!B12</f>
        <v>43599</v>
      </c>
      <c r="D93" s="111"/>
      <c r="E93" s="111"/>
      <c r="F93" s="111"/>
      <c r="G93" s="217"/>
      <c r="H93" s="217"/>
      <c r="I93" s="217">
        <v>3.2427000000000001</v>
      </c>
      <c r="J93" s="217">
        <v>3.4218000000000002</v>
      </c>
      <c r="K93" s="217">
        <v>3.5278</v>
      </c>
      <c r="L93" s="217">
        <v>3.3921000000000001</v>
      </c>
      <c r="M93" s="217">
        <v>3.3773</v>
      </c>
      <c r="N93" s="217">
        <v>3.4417</v>
      </c>
      <c r="O93" s="217">
        <v>3.5605000000000002</v>
      </c>
      <c r="P93" s="217">
        <v>3.5912999999999999</v>
      </c>
      <c r="Q93" s="217">
        <v>3.5465</v>
      </c>
      <c r="R93" s="217">
        <v>3.3428</v>
      </c>
      <c r="S93" s="217">
        <v>3.03</v>
      </c>
      <c r="T93" s="217">
        <v>3.1396999999999999</v>
      </c>
      <c r="U93" s="217">
        <v>3.1608999999999998</v>
      </c>
      <c r="V93" s="217">
        <v>3.3235000000000001</v>
      </c>
      <c r="W93" s="217">
        <v>3.3529</v>
      </c>
      <c r="X93" s="217">
        <v>3.3311999999999999</v>
      </c>
      <c r="Y93" s="217">
        <v>3.2568999999999999</v>
      </c>
      <c r="Z93" s="217">
        <v>3.3523000000000001</v>
      </c>
      <c r="AA93" s="217">
        <v>3.5001000000000002</v>
      </c>
      <c r="AB93" s="217">
        <v>3.5766</v>
      </c>
      <c r="AC93" s="217">
        <v>3.5506000000000002</v>
      </c>
      <c r="AD93" s="217">
        <v>3.3448000000000002</v>
      </c>
      <c r="AE93" s="217">
        <v>3.2160000000000002</v>
      </c>
      <c r="AF93" s="217">
        <v>3.1859000000000002</v>
      </c>
      <c r="AG93" s="217">
        <v>3.1839</v>
      </c>
      <c r="AH93" s="217">
        <v>3.3582999999999998</v>
      </c>
      <c r="AI93" s="217">
        <v>3.4005999999999998</v>
      </c>
      <c r="AJ93" s="217">
        <v>3.3733</v>
      </c>
      <c r="AK93" s="217">
        <v>3.3237000000000001</v>
      </c>
      <c r="AL93" s="217">
        <v>3.3028</v>
      </c>
      <c r="AM93" s="217">
        <v>3.4735999999999998</v>
      </c>
      <c r="AN93" s="217">
        <v>3.5663</v>
      </c>
      <c r="AO93" s="217">
        <v>3.4903</v>
      </c>
      <c r="AP93" s="217">
        <v>3.4308999999999998</v>
      </c>
      <c r="AQ93" s="217">
        <v>3.1690999999999998</v>
      </c>
      <c r="AR93" s="217">
        <v>3.1442999999999999</v>
      </c>
      <c r="AS93" s="217">
        <v>3.1444000000000001</v>
      </c>
      <c r="AT93" s="217">
        <v>3.3178999999999998</v>
      </c>
      <c r="AU93" s="217">
        <v>3.3616999999999999</v>
      </c>
      <c r="AV93" s="217">
        <v>3.3367</v>
      </c>
      <c r="AW93" s="217">
        <v>3.2866</v>
      </c>
      <c r="AX93" s="217">
        <v>3.2806000000000002</v>
      </c>
      <c r="AY93" s="217">
        <v>3.4569999999999999</v>
      </c>
      <c r="AZ93" s="217">
        <v>3.5488</v>
      </c>
      <c r="BA93" s="217">
        <v>3.4714999999999998</v>
      </c>
      <c r="BB93" s="217">
        <v>3.4276</v>
      </c>
      <c r="BC93" s="217">
        <v>3.194</v>
      </c>
      <c r="BD93" s="214">
        <v>3.1924999999999999</v>
      </c>
      <c r="BE93" s="214">
        <v>3.2004999999999999</v>
      </c>
      <c r="BF93" s="214">
        <v>3.3793000000000002</v>
      </c>
      <c r="BG93" s="214">
        <v>3.4287000000000001</v>
      </c>
      <c r="BH93" s="214">
        <v>3.4068999999999998</v>
      </c>
      <c r="BI93" s="214">
        <v>3.3622999999999998</v>
      </c>
      <c r="BJ93" s="214">
        <v>3.3740999999999999</v>
      </c>
      <c r="BK93" s="214">
        <v>3.5503</v>
      </c>
      <c r="BL93" s="214">
        <v>3.6484999999999999</v>
      </c>
      <c r="BM93" s="214">
        <v>3.5817000000000001</v>
      </c>
      <c r="BN93" s="214">
        <v>3.5482</v>
      </c>
      <c r="BO93" s="214">
        <v>3.3062999999999998</v>
      </c>
      <c r="BP93" s="214">
        <v>3.2949999999999999</v>
      </c>
      <c r="BQ93" s="214">
        <v>3.2930000000000001</v>
      </c>
      <c r="BR93" s="214">
        <v>3.46</v>
      </c>
      <c r="BS93" s="214">
        <v>3.5051999999999999</v>
      </c>
      <c r="BT93" s="214">
        <v>3.4855</v>
      </c>
      <c r="BU93" s="214">
        <v>3.4371</v>
      </c>
      <c r="BV93" s="214">
        <v>3.4636999999999998</v>
      </c>
      <c r="BW93" s="214">
        <v>3.6248</v>
      </c>
      <c r="BX93" s="47">
        <v>3.7210000000000001</v>
      </c>
      <c r="BY93" s="47">
        <v>3.6541999999999999</v>
      </c>
      <c r="BZ93" s="47">
        <v>3.6526999999999998</v>
      </c>
      <c r="CA93" s="47">
        <v>3.4264000000000001</v>
      </c>
      <c r="CB93" s="47">
        <v>3.4150999999999998</v>
      </c>
      <c r="CC93" s="47">
        <v>3.4142000000000001</v>
      </c>
      <c r="CD93" s="47">
        <v>3.5819000000000001</v>
      </c>
      <c r="CE93" s="47">
        <v>3.6320000000000001</v>
      </c>
      <c r="CF93" s="47">
        <v>3.6143999999999998</v>
      </c>
      <c r="CG93" s="47">
        <v>3.5661</v>
      </c>
      <c r="CH93" s="47">
        <v>3.5667</v>
      </c>
      <c r="CI93" s="47">
        <v>3.7233999999999998</v>
      </c>
      <c r="CJ93" s="47">
        <v>3.8136999999999999</v>
      </c>
      <c r="CK93" s="47">
        <v>3.7526000000000002</v>
      </c>
      <c r="CL93" s="47">
        <v>3.7496999999999998</v>
      </c>
      <c r="CM93" s="47">
        <v>3.5177</v>
      </c>
      <c r="CN93" s="47">
        <v>3.5066999999999999</v>
      </c>
      <c r="CO93" s="47">
        <v>3.5047999999999999</v>
      </c>
      <c r="CP93" s="47">
        <v>3.6707000000000001</v>
      </c>
      <c r="CQ93" s="47">
        <v>3.7214</v>
      </c>
      <c r="CR93" s="47">
        <v>3.7061000000000002</v>
      </c>
      <c r="CS93" s="47">
        <v>3.6612</v>
      </c>
      <c r="CT93" s="47">
        <v>3.6682000000000001</v>
      </c>
      <c r="CU93" s="47">
        <v>3.8134000000000001</v>
      </c>
      <c r="CV93" s="47">
        <v>3.903</v>
      </c>
      <c r="CW93" s="47">
        <v>3.8405</v>
      </c>
      <c r="CX93" s="47">
        <v>3.8380999999999998</v>
      </c>
      <c r="CY93" s="47">
        <v>3.5865999999999998</v>
      </c>
      <c r="CZ93" s="47">
        <v>3.5709</v>
      </c>
      <c r="DA93" s="47">
        <v>3.5670000000000002</v>
      </c>
      <c r="DB93" s="47">
        <v>3.7282999999999999</v>
      </c>
      <c r="DC93" s="47">
        <v>3.7776000000000001</v>
      </c>
      <c r="DD93" s="47">
        <v>3.7635000000000001</v>
      </c>
      <c r="DE93" s="47">
        <v>3.7191000000000001</v>
      </c>
      <c r="DF93" s="47">
        <v>3.7330999999999999</v>
      </c>
      <c r="DG93" s="47">
        <v>3.8769</v>
      </c>
      <c r="DH93" s="47">
        <v>3.9676999999999998</v>
      </c>
      <c r="DI93" s="47">
        <v>3.9028999999999998</v>
      </c>
      <c r="DJ93" s="47">
        <v>3.9009999999999998</v>
      </c>
      <c r="DK93" s="47">
        <v>3.6421000000000001</v>
      </c>
      <c r="DL93" s="47">
        <v>3.6265999999999998</v>
      </c>
      <c r="DM93" s="47">
        <v>3.6257000000000001</v>
      </c>
      <c r="DN93" s="47">
        <v>3.7964000000000002</v>
      </c>
      <c r="DO93" s="47">
        <v>3.8673000000000002</v>
      </c>
      <c r="DP93" s="47">
        <v>3.8614999999999999</v>
      </c>
      <c r="DQ93" s="47">
        <v>3.8325</v>
      </c>
      <c r="DR93" s="47">
        <v>3.8523000000000001</v>
      </c>
      <c r="DS93" s="47">
        <v>3.9908000000000001</v>
      </c>
      <c r="DT93" s="47">
        <v>4.0799000000000003</v>
      </c>
      <c r="DU93" s="47">
        <v>4.0156000000000001</v>
      </c>
      <c r="DV93" s="47">
        <v>4.0141999999999998</v>
      </c>
      <c r="DW93" s="47">
        <v>3.7029999999999998</v>
      </c>
      <c r="DX93" s="47">
        <v>3.6858</v>
      </c>
    </row>
    <row r="94" spans="3:128" s="47" customFormat="1" x14ac:dyDescent="0.2">
      <c r="C94" s="99">
        <f>NYMEX_Futures!B13</f>
        <v>43598</v>
      </c>
      <c r="D94" s="111"/>
      <c r="E94" s="111"/>
      <c r="F94" s="111"/>
      <c r="G94" s="217"/>
      <c r="H94" s="217"/>
      <c r="I94" s="217">
        <v>3.1722000000000001</v>
      </c>
      <c r="J94" s="217">
        <v>3.3712</v>
      </c>
      <c r="K94" s="217">
        <v>3.4712999999999998</v>
      </c>
      <c r="L94" s="217">
        <v>3.3477999999999999</v>
      </c>
      <c r="M94" s="217">
        <v>3.3468</v>
      </c>
      <c r="N94" s="217">
        <v>3.4117000000000002</v>
      </c>
      <c r="O94" s="217">
        <v>3.5318000000000001</v>
      </c>
      <c r="P94" s="217">
        <v>3.5750000000000002</v>
      </c>
      <c r="Q94" s="217">
        <v>3.5287000000000002</v>
      </c>
      <c r="R94" s="217">
        <v>3.3197999999999999</v>
      </c>
      <c r="S94" s="217">
        <v>3.0038999999999998</v>
      </c>
      <c r="T94" s="217">
        <v>3.1202000000000001</v>
      </c>
      <c r="U94" s="217">
        <v>3.1413000000000002</v>
      </c>
      <c r="V94" s="217">
        <v>3.3043</v>
      </c>
      <c r="W94" s="217">
        <v>3.3346</v>
      </c>
      <c r="X94" s="217">
        <v>3.3136999999999999</v>
      </c>
      <c r="Y94" s="217">
        <v>3.2408000000000001</v>
      </c>
      <c r="Z94" s="217">
        <v>3.3388</v>
      </c>
      <c r="AA94" s="217">
        <v>3.4881000000000002</v>
      </c>
      <c r="AB94" s="217">
        <v>3.5667</v>
      </c>
      <c r="AC94" s="217">
        <v>3.5427</v>
      </c>
      <c r="AD94" s="217">
        <v>3.3365</v>
      </c>
      <c r="AE94" s="217">
        <v>3.2021999999999999</v>
      </c>
      <c r="AF94" s="217">
        <v>3.1720999999999999</v>
      </c>
      <c r="AG94" s="217">
        <v>3.1701000000000001</v>
      </c>
      <c r="AH94" s="217">
        <v>3.3447</v>
      </c>
      <c r="AI94" s="217">
        <v>3.3879999999999999</v>
      </c>
      <c r="AJ94" s="217">
        <v>3.3616999999999999</v>
      </c>
      <c r="AK94" s="217">
        <v>3.3132000000000001</v>
      </c>
      <c r="AL94" s="217">
        <v>3.2972999999999999</v>
      </c>
      <c r="AM94" s="217">
        <v>3.4683999999999999</v>
      </c>
      <c r="AN94" s="217">
        <v>3.5615000000000001</v>
      </c>
      <c r="AO94" s="217">
        <v>3.4847999999999999</v>
      </c>
      <c r="AP94" s="217">
        <v>3.4256000000000002</v>
      </c>
      <c r="AQ94" s="217">
        <v>3.1583000000000001</v>
      </c>
      <c r="AR94" s="217">
        <v>3.1335000000000002</v>
      </c>
      <c r="AS94" s="217">
        <v>3.1335999999999999</v>
      </c>
      <c r="AT94" s="217">
        <v>3.3073000000000001</v>
      </c>
      <c r="AU94" s="217">
        <v>3.3511000000000002</v>
      </c>
      <c r="AV94" s="217">
        <v>3.3260999999999998</v>
      </c>
      <c r="AW94" s="217">
        <v>3.2761</v>
      </c>
      <c r="AX94" s="217">
        <v>3.2751000000000001</v>
      </c>
      <c r="AY94" s="217">
        <v>3.4517000000000002</v>
      </c>
      <c r="AZ94" s="217">
        <v>3.5440999999999998</v>
      </c>
      <c r="BA94" s="217">
        <v>3.4660000000000002</v>
      </c>
      <c r="BB94" s="217">
        <v>3.4222999999999999</v>
      </c>
      <c r="BC94" s="217">
        <v>3.1831999999999998</v>
      </c>
      <c r="BD94" s="214">
        <v>3.1817000000000002</v>
      </c>
      <c r="BE94" s="214">
        <v>3.1898</v>
      </c>
      <c r="BF94" s="214">
        <v>3.3687</v>
      </c>
      <c r="BG94" s="214">
        <v>3.4180999999999999</v>
      </c>
      <c r="BH94" s="214">
        <v>3.3963000000000001</v>
      </c>
      <c r="BI94" s="214">
        <v>3.3517999999999999</v>
      </c>
      <c r="BJ94" s="214">
        <v>3.3685999999999998</v>
      </c>
      <c r="BK94" s="214">
        <v>3.5451000000000001</v>
      </c>
      <c r="BL94" s="214">
        <v>3.6436999999999999</v>
      </c>
      <c r="BM94" s="214">
        <v>3.5762</v>
      </c>
      <c r="BN94" s="214">
        <v>3.5428999999999999</v>
      </c>
      <c r="BO94" s="214">
        <v>3.2955000000000001</v>
      </c>
      <c r="BP94" s="214">
        <v>3.2841</v>
      </c>
      <c r="BQ94" s="214">
        <v>3.2822</v>
      </c>
      <c r="BR94" s="214">
        <v>3.4493999999999998</v>
      </c>
      <c r="BS94" s="214">
        <v>3.4946000000000002</v>
      </c>
      <c r="BT94" s="214">
        <v>3.4748999999999999</v>
      </c>
      <c r="BU94" s="214">
        <v>3.4266000000000001</v>
      </c>
      <c r="BV94" s="214">
        <v>3.4582000000000002</v>
      </c>
      <c r="BW94" s="214">
        <v>3.6196000000000002</v>
      </c>
      <c r="BX94" s="47">
        <v>3.7162000000000002</v>
      </c>
      <c r="BY94" s="47">
        <v>3.6486999999999998</v>
      </c>
      <c r="BZ94" s="47">
        <v>3.6474000000000002</v>
      </c>
      <c r="CA94" s="47">
        <v>3.4156</v>
      </c>
      <c r="CB94" s="47">
        <v>3.4043000000000001</v>
      </c>
      <c r="CC94" s="47">
        <v>3.4034</v>
      </c>
      <c r="CD94" s="47">
        <v>3.5712999999999999</v>
      </c>
      <c r="CE94" s="47">
        <v>3.6214</v>
      </c>
      <c r="CF94" s="47">
        <v>3.6038000000000001</v>
      </c>
      <c r="CG94" s="47">
        <v>3.5556000000000001</v>
      </c>
      <c r="CH94" s="47">
        <v>3.5611999999999999</v>
      </c>
      <c r="CI94" s="47">
        <v>3.7181000000000002</v>
      </c>
      <c r="CJ94" s="47">
        <v>3.8089</v>
      </c>
      <c r="CK94" s="47">
        <v>3.7471000000000001</v>
      </c>
      <c r="CL94" s="47">
        <v>3.7444000000000002</v>
      </c>
      <c r="CM94" s="47">
        <v>3.5068999999999999</v>
      </c>
      <c r="CN94" s="47">
        <v>3.4958999999999998</v>
      </c>
      <c r="CO94" s="47">
        <v>3.4940000000000002</v>
      </c>
      <c r="CP94" s="47">
        <v>3.6600999999999999</v>
      </c>
      <c r="CQ94" s="47">
        <v>3.7107999999999999</v>
      </c>
      <c r="CR94" s="47">
        <v>3.6955</v>
      </c>
      <c r="CS94" s="47">
        <v>3.6507000000000001</v>
      </c>
      <c r="CT94" s="47">
        <v>3.6627000000000001</v>
      </c>
      <c r="CU94" s="47">
        <v>3.8081999999999998</v>
      </c>
      <c r="CV94" s="47">
        <v>3.8982000000000001</v>
      </c>
      <c r="CW94" s="47">
        <v>3.835</v>
      </c>
      <c r="CX94" s="47">
        <v>3.8328000000000002</v>
      </c>
      <c r="CY94" s="47">
        <v>3.5758000000000001</v>
      </c>
      <c r="CZ94" s="47">
        <v>3.5600999999999998</v>
      </c>
      <c r="DA94" s="47">
        <v>3.5562</v>
      </c>
      <c r="DB94" s="47">
        <v>3.7176999999999998</v>
      </c>
      <c r="DC94" s="47">
        <v>3.7669000000000001</v>
      </c>
      <c r="DD94" s="47">
        <v>3.7528999999999999</v>
      </c>
      <c r="DE94" s="47">
        <v>3.7086000000000001</v>
      </c>
      <c r="DF94" s="47">
        <v>3.7275999999999998</v>
      </c>
      <c r="DG94" s="47">
        <v>3.8717000000000001</v>
      </c>
      <c r="DH94" s="47">
        <v>3.9630000000000001</v>
      </c>
      <c r="DI94" s="47">
        <v>3.8973</v>
      </c>
      <c r="DJ94" s="47">
        <v>3.8957000000000002</v>
      </c>
      <c r="DK94" s="47">
        <v>3.6313</v>
      </c>
      <c r="DL94" s="47">
        <v>3.6158000000000001</v>
      </c>
      <c r="DM94" s="47">
        <v>3.6150000000000002</v>
      </c>
      <c r="DN94" s="47">
        <v>3.7858999999999998</v>
      </c>
      <c r="DO94" s="47">
        <v>3.8567</v>
      </c>
      <c r="DP94" s="47">
        <v>3.8509000000000002</v>
      </c>
      <c r="DQ94" s="47">
        <v>3.8220000000000001</v>
      </c>
      <c r="DR94" s="47">
        <v>3.8468</v>
      </c>
      <c r="DS94" s="47">
        <v>3.9855999999999998</v>
      </c>
      <c r="DT94" s="47">
        <v>4.0750999999999999</v>
      </c>
      <c r="DU94" s="47">
        <v>4.0101000000000004</v>
      </c>
      <c r="DV94" s="47">
        <v>4.0088999999999997</v>
      </c>
      <c r="DW94" s="47">
        <v>3.6922000000000001</v>
      </c>
      <c r="DX94" s="47">
        <v>3.6749999999999998</v>
      </c>
    </row>
    <row r="95" spans="3:128" s="47" customFormat="1" x14ac:dyDescent="0.2">
      <c r="C95" s="99">
        <f>NYMEX_Futures!B14</f>
        <v>43595</v>
      </c>
      <c r="D95" s="111"/>
      <c r="E95" s="111"/>
      <c r="F95" s="111"/>
      <c r="G95" s="217"/>
      <c r="H95" s="217"/>
      <c r="I95" s="217">
        <v>3.1490999999999998</v>
      </c>
      <c r="J95" s="217">
        <v>3.3751000000000002</v>
      </c>
      <c r="K95" s="217">
        <v>3.4788999999999999</v>
      </c>
      <c r="L95" s="217">
        <v>3.3561000000000001</v>
      </c>
      <c r="M95" s="217">
        <v>3.3592</v>
      </c>
      <c r="N95" s="217">
        <v>3.4476</v>
      </c>
      <c r="O95" s="217">
        <v>3.5667</v>
      </c>
      <c r="P95" s="217">
        <v>3.6046999999999998</v>
      </c>
      <c r="Q95" s="217">
        <v>3.5568</v>
      </c>
      <c r="R95" s="217">
        <v>3.3426999999999998</v>
      </c>
      <c r="S95" s="217">
        <v>2.9998</v>
      </c>
      <c r="T95" s="217">
        <v>3.1179999999999999</v>
      </c>
      <c r="U95" s="217">
        <v>3.1400999999999999</v>
      </c>
      <c r="V95" s="217">
        <v>3.3029999999999999</v>
      </c>
      <c r="W95" s="217">
        <v>3.3334000000000001</v>
      </c>
      <c r="X95" s="217">
        <v>3.3127</v>
      </c>
      <c r="Y95" s="217">
        <v>3.2395</v>
      </c>
      <c r="Z95" s="217">
        <v>3.3336999999999999</v>
      </c>
      <c r="AA95" s="217">
        <v>3.4828999999999999</v>
      </c>
      <c r="AB95" s="217">
        <v>3.5617999999999999</v>
      </c>
      <c r="AC95" s="217">
        <v>3.5377999999999998</v>
      </c>
      <c r="AD95" s="217">
        <v>3.3319999999999999</v>
      </c>
      <c r="AE95" s="217">
        <v>3.2014</v>
      </c>
      <c r="AF95" s="217">
        <v>3.1709000000000001</v>
      </c>
      <c r="AG95" s="217">
        <v>3.1692999999999998</v>
      </c>
      <c r="AH95" s="217">
        <v>3.3437000000000001</v>
      </c>
      <c r="AI95" s="217">
        <v>3.3868999999999998</v>
      </c>
      <c r="AJ95" s="217">
        <v>3.3603000000000001</v>
      </c>
      <c r="AK95" s="217">
        <v>3.3121</v>
      </c>
      <c r="AL95" s="217">
        <v>3.2911000000000001</v>
      </c>
      <c r="AM95" s="217">
        <v>3.4624999999999999</v>
      </c>
      <c r="AN95" s="217">
        <v>3.5556999999999999</v>
      </c>
      <c r="AO95" s="217">
        <v>3.4794999999999998</v>
      </c>
      <c r="AP95" s="217">
        <v>3.4197000000000002</v>
      </c>
      <c r="AQ95" s="217">
        <v>3.1575000000000002</v>
      </c>
      <c r="AR95" s="217">
        <v>3.1324000000000001</v>
      </c>
      <c r="AS95" s="217">
        <v>3.1326999999999998</v>
      </c>
      <c r="AT95" s="217">
        <v>3.3062</v>
      </c>
      <c r="AU95" s="217">
        <v>3.35</v>
      </c>
      <c r="AV95" s="217">
        <v>3.3247</v>
      </c>
      <c r="AW95" s="217">
        <v>3.2749999999999999</v>
      </c>
      <c r="AX95" s="217">
        <v>3.2688999999999999</v>
      </c>
      <c r="AY95" s="217">
        <v>3.4458000000000002</v>
      </c>
      <c r="AZ95" s="217">
        <v>3.5381999999999998</v>
      </c>
      <c r="BA95" s="217">
        <v>3.4605999999999999</v>
      </c>
      <c r="BB95" s="217">
        <v>3.4163999999999999</v>
      </c>
      <c r="BC95" s="217">
        <v>3.1823000000000001</v>
      </c>
      <c r="BD95" s="214">
        <v>3.1804999999999999</v>
      </c>
      <c r="BE95" s="214">
        <v>3.1888999999999998</v>
      </c>
      <c r="BF95" s="214">
        <v>3.3675999999999999</v>
      </c>
      <c r="BG95" s="214">
        <v>3.4169999999999998</v>
      </c>
      <c r="BH95" s="214">
        <v>3.3948999999999998</v>
      </c>
      <c r="BI95" s="214">
        <v>3.3506999999999998</v>
      </c>
      <c r="BJ95" s="214">
        <v>3.3624999999999998</v>
      </c>
      <c r="BK95" s="214">
        <v>3.5392000000000001</v>
      </c>
      <c r="BL95" s="214">
        <v>3.6379000000000001</v>
      </c>
      <c r="BM95" s="214">
        <v>3.5708000000000002</v>
      </c>
      <c r="BN95" s="214">
        <v>3.5369999999999999</v>
      </c>
      <c r="BO95" s="214">
        <v>3.2947000000000002</v>
      </c>
      <c r="BP95" s="214">
        <v>3.2829999999999999</v>
      </c>
      <c r="BQ95" s="214">
        <v>3.2814000000000001</v>
      </c>
      <c r="BR95" s="214">
        <v>3.4483000000000001</v>
      </c>
      <c r="BS95" s="214">
        <v>3.4935</v>
      </c>
      <c r="BT95" s="214">
        <v>3.4735999999999998</v>
      </c>
      <c r="BU95" s="214">
        <v>3.4255</v>
      </c>
      <c r="BV95" s="214">
        <v>3.452</v>
      </c>
      <c r="BW95" s="214">
        <v>3.6137000000000001</v>
      </c>
      <c r="BX95" s="47">
        <v>3.7103999999999999</v>
      </c>
      <c r="BY95" s="47">
        <v>3.6433</v>
      </c>
      <c r="BZ95" s="47">
        <v>3.6415000000000002</v>
      </c>
      <c r="CA95" s="47">
        <v>3.4148000000000001</v>
      </c>
      <c r="CB95" s="47">
        <v>3.4032</v>
      </c>
      <c r="CC95" s="47">
        <v>3.4024999999999999</v>
      </c>
      <c r="CD95" s="47">
        <v>3.5701999999999998</v>
      </c>
      <c r="CE95" s="47">
        <v>3.6202999999999999</v>
      </c>
      <c r="CF95" s="47">
        <v>3.6023999999999998</v>
      </c>
      <c r="CG95" s="47">
        <v>3.5545</v>
      </c>
      <c r="CH95" s="47">
        <v>3.5550999999999999</v>
      </c>
      <c r="CI95" s="47">
        <v>3.7122000000000002</v>
      </c>
      <c r="CJ95" s="47">
        <v>3.8031000000000001</v>
      </c>
      <c r="CK95" s="47">
        <v>3.7416999999999998</v>
      </c>
      <c r="CL95" s="47">
        <v>3.7385000000000002</v>
      </c>
      <c r="CM95" s="47">
        <v>3.5061</v>
      </c>
      <c r="CN95" s="47">
        <v>3.4948000000000001</v>
      </c>
      <c r="CO95" s="47">
        <v>3.4931000000000001</v>
      </c>
      <c r="CP95" s="47">
        <v>3.6591</v>
      </c>
      <c r="CQ95" s="47">
        <v>3.7097000000000002</v>
      </c>
      <c r="CR95" s="47">
        <v>3.6941000000000002</v>
      </c>
      <c r="CS95" s="47">
        <v>3.6496</v>
      </c>
      <c r="CT95" s="47">
        <v>3.6566000000000001</v>
      </c>
      <c r="CU95" s="47">
        <v>3.8022999999999998</v>
      </c>
      <c r="CV95" s="47">
        <v>3.8923999999999999</v>
      </c>
      <c r="CW95" s="47">
        <v>3.8296000000000001</v>
      </c>
      <c r="CX95" s="47">
        <v>3.8269000000000002</v>
      </c>
      <c r="CY95" s="47">
        <v>3.5750000000000002</v>
      </c>
      <c r="CZ95" s="47">
        <v>3.5590000000000002</v>
      </c>
      <c r="DA95" s="47">
        <v>3.5552999999999999</v>
      </c>
      <c r="DB95" s="47">
        <v>3.7166000000000001</v>
      </c>
      <c r="DC95" s="47">
        <v>3.7658999999999998</v>
      </c>
      <c r="DD95" s="47">
        <v>3.7515000000000001</v>
      </c>
      <c r="DE95" s="47">
        <v>3.7075</v>
      </c>
      <c r="DF95" s="47">
        <v>3.7214999999999998</v>
      </c>
      <c r="DG95" s="47">
        <v>3.8658000000000001</v>
      </c>
      <c r="DH95" s="47">
        <v>3.9571000000000001</v>
      </c>
      <c r="DI95" s="47">
        <v>3.8919999999999999</v>
      </c>
      <c r="DJ95" s="47">
        <v>3.8896999999999999</v>
      </c>
      <c r="DK95" s="47">
        <v>3.6303999999999998</v>
      </c>
      <c r="DL95" s="47">
        <v>3.6147</v>
      </c>
      <c r="DM95" s="47">
        <v>3.6141000000000001</v>
      </c>
      <c r="DN95" s="47">
        <v>3.7848000000000002</v>
      </c>
      <c r="DO95" s="47">
        <v>3.8555999999999999</v>
      </c>
      <c r="DP95" s="47">
        <v>3.8494999999999999</v>
      </c>
      <c r="DQ95" s="47">
        <v>3.8209</v>
      </c>
      <c r="DR95" s="47">
        <v>3.8405999999999998</v>
      </c>
      <c r="DS95" s="47">
        <v>3.9796999999999998</v>
      </c>
      <c r="DT95" s="47">
        <v>4.0693000000000001</v>
      </c>
      <c r="DU95" s="47">
        <v>4.0046999999999997</v>
      </c>
      <c r="DV95" s="47">
        <v>4.0030000000000001</v>
      </c>
      <c r="DW95" s="47">
        <v>3.6913999999999998</v>
      </c>
      <c r="DX95" s="47">
        <v>3.6739000000000002</v>
      </c>
    </row>
    <row r="96" spans="3:128" s="47" customFormat="1" x14ac:dyDescent="0.2">
      <c r="C96" s="99">
        <f>NYMEX_Futures!B15</f>
        <v>43594</v>
      </c>
      <c r="D96" s="111"/>
      <c r="E96" s="111"/>
      <c r="F96" s="111"/>
      <c r="G96" s="217"/>
      <c r="H96" s="217"/>
      <c r="I96" s="217">
        <v>3.2208999999999999</v>
      </c>
      <c r="J96" s="217">
        <v>3.4447999999999999</v>
      </c>
      <c r="K96" s="217">
        <v>3.5474999999999999</v>
      </c>
      <c r="L96" s="217">
        <v>3.4235000000000002</v>
      </c>
      <c r="M96" s="217">
        <v>3.4499</v>
      </c>
      <c r="N96" s="217">
        <v>3.4533</v>
      </c>
      <c r="O96" s="217">
        <v>3.5771000000000002</v>
      </c>
      <c r="P96" s="217">
        <v>3.6053000000000002</v>
      </c>
      <c r="Q96" s="217">
        <v>3.5611000000000002</v>
      </c>
      <c r="R96" s="217">
        <v>3.3462000000000001</v>
      </c>
      <c r="S96" s="217">
        <v>3.0123000000000002</v>
      </c>
      <c r="T96" s="217">
        <v>3.1318999999999999</v>
      </c>
      <c r="U96" s="217">
        <v>3.1539000000000001</v>
      </c>
      <c r="V96" s="217">
        <v>3.3174000000000001</v>
      </c>
      <c r="W96" s="217">
        <v>3.3481999999999998</v>
      </c>
      <c r="X96" s="217">
        <v>3.327</v>
      </c>
      <c r="Y96" s="217">
        <v>3.2559999999999998</v>
      </c>
      <c r="Z96" s="217">
        <v>3.3538999999999999</v>
      </c>
      <c r="AA96" s="217">
        <v>3.5049000000000001</v>
      </c>
      <c r="AB96" s="217">
        <v>3.5867</v>
      </c>
      <c r="AC96" s="217">
        <v>3.5589</v>
      </c>
      <c r="AD96" s="217">
        <v>3.3555999999999999</v>
      </c>
      <c r="AE96" s="217">
        <v>3.2193999999999998</v>
      </c>
      <c r="AF96" s="217">
        <v>3.1892</v>
      </c>
      <c r="AG96" s="217">
        <v>3.1871999999999998</v>
      </c>
      <c r="AH96" s="217">
        <v>3.3620999999999999</v>
      </c>
      <c r="AI96" s="217">
        <v>3.4056999999999999</v>
      </c>
      <c r="AJ96" s="217">
        <v>3.3791000000000002</v>
      </c>
      <c r="AK96" s="217">
        <v>3.3304</v>
      </c>
      <c r="AL96" s="217">
        <v>3.3083</v>
      </c>
      <c r="AM96" s="217">
        <v>3.4796</v>
      </c>
      <c r="AN96" s="217">
        <v>3.5727000000000002</v>
      </c>
      <c r="AO96" s="217">
        <v>3.4967000000000001</v>
      </c>
      <c r="AP96" s="217">
        <v>3.4371</v>
      </c>
      <c r="AQ96" s="217">
        <v>3.1756000000000002</v>
      </c>
      <c r="AR96" s="217">
        <v>3.1507000000000001</v>
      </c>
      <c r="AS96" s="217">
        <v>3.1507000000000001</v>
      </c>
      <c r="AT96" s="217">
        <v>3.3246000000000002</v>
      </c>
      <c r="AU96" s="217">
        <v>3.3687999999999998</v>
      </c>
      <c r="AV96" s="217">
        <v>3.3435000000000001</v>
      </c>
      <c r="AW96" s="217">
        <v>3.2932999999999999</v>
      </c>
      <c r="AX96" s="217">
        <v>3.286</v>
      </c>
      <c r="AY96" s="217">
        <v>3.4628999999999999</v>
      </c>
      <c r="AZ96" s="217">
        <v>3.5552000000000001</v>
      </c>
      <c r="BA96" s="217">
        <v>3.4779</v>
      </c>
      <c r="BB96" s="217">
        <v>3.4338000000000002</v>
      </c>
      <c r="BC96" s="217">
        <v>3.2004000000000001</v>
      </c>
      <c r="BD96" s="214">
        <v>3.1987999999999999</v>
      </c>
      <c r="BE96" s="214">
        <v>3.2067999999999999</v>
      </c>
      <c r="BF96" s="214">
        <v>3.3860000000000001</v>
      </c>
      <c r="BG96" s="214">
        <v>3.4358</v>
      </c>
      <c r="BH96" s="214">
        <v>3.4137</v>
      </c>
      <c r="BI96" s="214">
        <v>3.3690000000000002</v>
      </c>
      <c r="BJ96" s="214">
        <v>3.3795999999999999</v>
      </c>
      <c r="BK96" s="214">
        <v>3.5562999999999998</v>
      </c>
      <c r="BL96" s="214">
        <v>3.6549</v>
      </c>
      <c r="BM96" s="214">
        <v>3.5880999999999998</v>
      </c>
      <c r="BN96" s="214">
        <v>3.5543999999999998</v>
      </c>
      <c r="BO96" s="214">
        <v>3.3128000000000002</v>
      </c>
      <c r="BP96" s="214">
        <v>3.3012999999999999</v>
      </c>
      <c r="BQ96" s="214">
        <v>3.2993000000000001</v>
      </c>
      <c r="BR96" s="214">
        <v>3.4666999999999999</v>
      </c>
      <c r="BS96" s="214">
        <v>3.5123000000000002</v>
      </c>
      <c r="BT96" s="214">
        <v>3.4923000000000002</v>
      </c>
      <c r="BU96" s="214">
        <v>3.4439000000000002</v>
      </c>
      <c r="BV96" s="214">
        <v>3.4691000000000001</v>
      </c>
      <c r="BW96" s="214">
        <v>3.6307999999999998</v>
      </c>
      <c r="BX96" s="47">
        <v>3.7273999999999998</v>
      </c>
      <c r="BY96" s="47">
        <v>3.6606000000000001</v>
      </c>
      <c r="BZ96" s="47">
        <v>3.6589</v>
      </c>
      <c r="CA96" s="47">
        <v>3.4329000000000001</v>
      </c>
      <c r="CB96" s="47">
        <v>3.4215</v>
      </c>
      <c r="CC96" s="47">
        <v>3.4205000000000001</v>
      </c>
      <c r="CD96" s="47">
        <v>3.5886</v>
      </c>
      <c r="CE96" s="47">
        <v>3.6391</v>
      </c>
      <c r="CF96" s="47">
        <v>3.6212</v>
      </c>
      <c r="CG96" s="47">
        <v>3.5728</v>
      </c>
      <c r="CH96" s="47">
        <v>3.5718999999999999</v>
      </c>
      <c r="CI96" s="47">
        <v>3.7290999999999999</v>
      </c>
      <c r="CJ96" s="47">
        <v>3.8197999999999999</v>
      </c>
      <c r="CK96" s="47">
        <v>3.7587000000000002</v>
      </c>
      <c r="CL96" s="47">
        <v>3.7555999999999998</v>
      </c>
      <c r="CM96" s="47">
        <v>3.5240999999999998</v>
      </c>
      <c r="CN96" s="47">
        <v>3.5131000000000001</v>
      </c>
      <c r="CO96" s="47">
        <v>3.5110999999999999</v>
      </c>
      <c r="CP96" s="47">
        <v>3.6775000000000002</v>
      </c>
      <c r="CQ96" s="47">
        <v>3.7286000000000001</v>
      </c>
      <c r="CR96" s="47">
        <v>3.7128999999999999</v>
      </c>
      <c r="CS96" s="47">
        <v>3.6680000000000001</v>
      </c>
      <c r="CT96" s="47">
        <v>3.6732</v>
      </c>
      <c r="CU96" s="47">
        <v>3.8189000000000002</v>
      </c>
      <c r="CV96" s="47">
        <v>3.9089</v>
      </c>
      <c r="CW96" s="47">
        <v>3.8464</v>
      </c>
      <c r="CX96" s="47">
        <v>3.8437999999999999</v>
      </c>
      <c r="CY96" s="47">
        <v>3.5931000000000002</v>
      </c>
      <c r="CZ96" s="47">
        <v>3.5773000000000001</v>
      </c>
      <c r="DA96" s="47">
        <v>3.5733000000000001</v>
      </c>
      <c r="DB96" s="47">
        <v>3.7349999999999999</v>
      </c>
      <c r="DC96" s="47">
        <v>3.7847</v>
      </c>
      <c r="DD96" s="47">
        <v>3.7703000000000002</v>
      </c>
      <c r="DE96" s="47">
        <v>3.7258</v>
      </c>
      <c r="DF96" s="47">
        <v>3.7378</v>
      </c>
      <c r="DG96" s="47">
        <v>3.8822000000000001</v>
      </c>
      <c r="DH96" s="47">
        <v>3.9733999999999998</v>
      </c>
      <c r="DI96" s="47">
        <v>3.9085000000000001</v>
      </c>
      <c r="DJ96" s="47">
        <v>3.9064999999999999</v>
      </c>
      <c r="DK96" s="47">
        <v>3.6484999999999999</v>
      </c>
      <c r="DL96" s="47">
        <v>3.6331000000000002</v>
      </c>
      <c r="DM96" s="47">
        <v>3.6320000000000001</v>
      </c>
      <c r="DN96" s="47">
        <v>3.8031999999999999</v>
      </c>
      <c r="DO96" s="47">
        <v>3.8744999999999998</v>
      </c>
      <c r="DP96" s="47">
        <v>3.8683000000000001</v>
      </c>
      <c r="DQ96" s="47">
        <v>3.8391999999999999</v>
      </c>
      <c r="DR96" s="47">
        <v>3.8567999999999998</v>
      </c>
      <c r="DS96" s="47">
        <v>3.9958</v>
      </c>
      <c r="DT96" s="47">
        <v>4.0853999999999999</v>
      </c>
      <c r="DU96" s="47">
        <v>4.0209999999999999</v>
      </c>
      <c r="DV96" s="47">
        <v>4.0194999999999999</v>
      </c>
      <c r="DW96" s="47">
        <v>3.7094999999999998</v>
      </c>
      <c r="DX96" s="47">
        <v>3.6922999999999999</v>
      </c>
    </row>
    <row r="97" spans="3:128" s="47" customFormat="1" x14ac:dyDescent="0.2">
      <c r="C97" s="99">
        <f>NYMEX_Futures!B16</f>
        <v>43593</v>
      </c>
      <c r="D97" s="111"/>
      <c r="E97" s="111"/>
      <c r="F97" s="111"/>
      <c r="G97" s="217"/>
      <c r="H97" s="217"/>
      <c r="I97" s="217">
        <v>3.1951000000000001</v>
      </c>
      <c r="J97" s="217">
        <v>3.4192</v>
      </c>
      <c r="K97" s="217">
        <v>3.5061</v>
      </c>
      <c r="L97" s="217">
        <v>3.3938999999999999</v>
      </c>
      <c r="M97" s="217">
        <v>3.4140000000000001</v>
      </c>
      <c r="N97" s="217">
        <v>3.4839000000000002</v>
      </c>
      <c r="O97" s="217">
        <v>3.6042999999999998</v>
      </c>
      <c r="P97" s="217">
        <v>3.6312000000000002</v>
      </c>
      <c r="Q97" s="217">
        <v>3.5705</v>
      </c>
      <c r="R97" s="217">
        <v>3.3380000000000001</v>
      </c>
      <c r="S97" s="217">
        <v>2.9952000000000001</v>
      </c>
      <c r="T97" s="217">
        <v>3.1107999999999998</v>
      </c>
      <c r="U97" s="217">
        <v>3.1316000000000002</v>
      </c>
      <c r="V97" s="217">
        <v>3.2942</v>
      </c>
      <c r="W97" s="217">
        <v>3.3246000000000002</v>
      </c>
      <c r="X97" s="217">
        <v>3.3047</v>
      </c>
      <c r="Y97" s="217">
        <v>3.2326999999999999</v>
      </c>
      <c r="Z97" s="217">
        <v>3.3452000000000002</v>
      </c>
      <c r="AA97" s="217">
        <v>3.4977</v>
      </c>
      <c r="AB97" s="217">
        <v>3.5794999999999999</v>
      </c>
      <c r="AC97" s="217">
        <v>3.5518000000000001</v>
      </c>
      <c r="AD97" s="217">
        <v>3.3483999999999998</v>
      </c>
      <c r="AE97" s="217">
        <v>3.2017000000000002</v>
      </c>
      <c r="AF97" s="217">
        <v>3.1701999999999999</v>
      </c>
      <c r="AG97" s="217">
        <v>3.1707000000000001</v>
      </c>
      <c r="AH97" s="217">
        <v>3.3437999999999999</v>
      </c>
      <c r="AI97" s="217">
        <v>3.3864999999999998</v>
      </c>
      <c r="AJ97" s="217">
        <v>3.3603999999999998</v>
      </c>
      <c r="AK97" s="217">
        <v>3.3128000000000002</v>
      </c>
      <c r="AL97" s="217">
        <v>3.3003999999999998</v>
      </c>
      <c r="AM97" s="217">
        <v>3.472</v>
      </c>
      <c r="AN97" s="217">
        <v>3.5653999999999999</v>
      </c>
      <c r="AO97" s="217">
        <v>3.4885999999999999</v>
      </c>
      <c r="AP97" s="217">
        <v>3.4262999999999999</v>
      </c>
      <c r="AQ97" s="217">
        <v>3.1558000000000002</v>
      </c>
      <c r="AR97" s="217">
        <v>3.1297000000000001</v>
      </c>
      <c r="AS97" s="217">
        <v>3.1301999999999999</v>
      </c>
      <c r="AT97" s="217">
        <v>3.3024</v>
      </c>
      <c r="AU97" s="217">
        <v>3.3456000000000001</v>
      </c>
      <c r="AV97" s="217">
        <v>3.3208000000000002</v>
      </c>
      <c r="AW97" s="217">
        <v>3.2717000000000001</v>
      </c>
      <c r="AX97" s="217">
        <v>3.2740999999999998</v>
      </c>
      <c r="AY97" s="217">
        <v>3.4512999999999998</v>
      </c>
      <c r="AZ97" s="217">
        <v>3.5449000000000002</v>
      </c>
      <c r="BA97" s="217">
        <v>3.4676999999999998</v>
      </c>
      <c r="BB97" s="217">
        <v>3.4220000000000002</v>
      </c>
      <c r="BC97" s="217">
        <v>3.1797</v>
      </c>
      <c r="BD97" s="214">
        <v>3.1779000000000002</v>
      </c>
      <c r="BE97" s="214">
        <v>3.1863000000000001</v>
      </c>
      <c r="BF97" s="214">
        <v>3.3637999999999999</v>
      </c>
      <c r="BG97" s="214">
        <v>3.4125999999999999</v>
      </c>
      <c r="BH97" s="214">
        <v>3.391</v>
      </c>
      <c r="BI97" s="214">
        <v>3.3473999999999999</v>
      </c>
      <c r="BJ97" s="214">
        <v>3.3677000000000001</v>
      </c>
      <c r="BK97" s="214">
        <v>3.5446</v>
      </c>
      <c r="BL97" s="214">
        <v>3.6446000000000001</v>
      </c>
      <c r="BM97" s="214">
        <v>3.5779999999999998</v>
      </c>
      <c r="BN97" s="214">
        <v>3.5426000000000002</v>
      </c>
      <c r="BO97" s="214">
        <v>3.2921</v>
      </c>
      <c r="BP97" s="214">
        <v>3.2804000000000002</v>
      </c>
      <c r="BQ97" s="214">
        <v>3.2787999999999999</v>
      </c>
      <c r="BR97" s="214">
        <v>3.4445000000000001</v>
      </c>
      <c r="BS97" s="214">
        <v>3.4891000000000001</v>
      </c>
      <c r="BT97" s="214">
        <v>3.4695999999999998</v>
      </c>
      <c r="BU97" s="214">
        <v>3.4222999999999999</v>
      </c>
      <c r="BV97" s="214">
        <v>3.4571999999999998</v>
      </c>
      <c r="BW97" s="214">
        <v>3.6191</v>
      </c>
      <c r="BX97" s="47">
        <v>3.7170999999999998</v>
      </c>
      <c r="BY97" s="47">
        <v>3.6505000000000001</v>
      </c>
      <c r="BZ97" s="47">
        <v>3.6471</v>
      </c>
      <c r="CA97" s="47">
        <v>3.4121999999999999</v>
      </c>
      <c r="CB97" s="47">
        <v>3.4005000000000001</v>
      </c>
      <c r="CC97" s="47">
        <v>3.4</v>
      </c>
      <c r="CD97" s="47">
        <v>3.5663999999999998</v>
      </c>
      <c r="CE97" s="47">
        <v>3.6158999999999999</v>
      </c>
      <c r="CF97" s="47">
        <v>3.5985</v>
      </c>
      <c r="CG97" s="47">
        <v>3.5512000000000001</v>
      </c>
      <c r="CH97" s="47">
        <v>3.56</v>
      </c>
      <c r="CI97" s="47">
        <v>3.7174</v>
      </c>
      <c r="CJ97" s="47">
        <v>3.8094999999999999</v>
      </c>
      <c r="CK97" s="47">
        <v>3.7486000000000002</v>
      </c>
      <c r="CL97" s="47">
        <v>3.7437999999999998</v>
      </c>
      <c r="CM97" s="47">
        <v>3.5034999999999998</v>
      </c>
      <c r="CN97" s="47">
        <v>3.4921000000000002</v>
      </c>
      <c r="CO97" s="47">
        <v>3.4906000000000001</v>
      </c>
      <c r="CP97" s="47">
        <v>3.6551999999999998</v>
      </c>
      <c r="CQ97" s="47">
        <v>3.7052999999999998</v>
      </c>
      <c r="CR97" s="47">
        <v>3.6901000000000002</v>
      </c>
      <c r="CS97" s="47">
        <v>3.6463000000000001</v>
      </c>
      <c r="CT97" s="47">
        <v>3.6613000000000002</v>
      </c>
      <c r="CU97" s="47">
        <v>3.8071999999999999</v>
      </c>
      <c r="CV97" s="47">
        <v>3.8986000000000001</v>
      </c>
      <c r="CW97" s="47">
        <v>3.8363</v>
      </c>
      <c r="CX97" s="47">
        <v>3.8319999999999999</v>
      </c>
      <c r="CY97" s="47">
        <v>3.5724</v>
      </c>
      <c r="CZ97" s="47">
        <v>3.5564</v>
      </c>
      <c r="DA97" s="47">
        <v>3.5528</v>
      </c>
      <c r="DB97" s="47">
        <v>3.7128000000000001</v>
      </c>
      <c r="DC97" s="47">
        <v>3.7614000000000001</v>
      </c>
      <c r="DD97" s="47">
        <v>3.7475000000000001</v>
      </c>
      <c r="DE97" s="47">
        <v>3.7042000000000002</v>
      </c>
      <c r="DF97" s="47">
        <v>3.726</v>
      </c>
      <c r="DG97" s="47">
        <v>3.8704999999999998</v>
      </c>
      <c r="DH97" s="47">
        <v>3.9630999999999998</v>
      </c>
      <c r="DI97" s="47">
        <v>3.8984000000000001</v>
      </c>
      <c r="DJ97" s="47">
        <v>3.8946999999999998</v>
      </c>
      <c r="DK97" s="47">
        <v>3.6278999999999999</v>
      </c>
      <c r="DL97" s="47">
        <v>3.6120999999999999</v>
      </c>
      <c r="DM97" s="47">
        <v>3.6114999999999999</v>
      </c>
      <c r="DN97" s="47">
        <v>3.7808999999999999</v>
      </c>
      <c r="DO97" s="47">
        <v>3.8512</v>
      </c>
      <c r="DP97" s="47">
        <v>3.8454999999999999</v>
      </c>
      <c r="DQ97" s="47">
        <v>3.8176000000000001</v>
      </c>
      <c r="DR97" s="47">
        <v>3.8450000000000002</v>
      </c>
      <c r="DS97" s="47">
        <v>3.9842</v>
      </c>
      <c r="DT97" s="47">
        <v>4.0750999999999999</v>
      </c>
      <c r="DU97" s="47">
        <v>4.0109000000000004</v>
      </c>
      <c r="DV97" s="47">
        <v>4.0076999999999998</v>
      </c>
      <c r="DW97" s="47">
        <v>3.6888000000000001</v>
      </c>
      <c r="DX97" s="47">
        <v>3.6714000000000002</v>
      </c>
    </row>
    <row r="98" spans="3:128" s="47" customFormat="1" x14ac:dyDescent="0.2">
      <c r="C98" s="99">
        <f>NYMEX_Futures!B17</f>
        <v>43592</v>
      </c>
      <c r="D98" s="111"/>
      <c r="E98" s="111"/>
      <c r="F98" s="111"/>
      <c r="G98" s="217"/>
      <c r="H98" s="217"/>
      <c r="I98" s="217">
        <v>3.1829999999999998</v>
      </c>
      <c r="J98" s="217">
        <v>3.3925999999999998</v>
      </c>
      <c r="K98" s="217">
        <v>3.4719000000000002</v>
      </c>
      <c r="L98" s="217">
        <v>3.3681999999999999</v>
      </c>
      <c r="M98" s="217">
        <v>3.3912</v>
      </c>
      <c r="N98" s="217">
        <v>3.4502000000000002</v>
      </c>
      <c r="O98" s="217">
        <v>3.5558000000000001</v>
      </c>
      <c r="P98" s="217">
        <v>3.5834999999999999</v>
      </c>
      <c r="Q98" s="217">
        <v>3.5270000000000001</v>
      </c>
      <c r="R98" s="217">
        <v>3.3094000000000001</v>
      </c>
      <c r="S98" s="217">
        <v>3.0085999999999999</v>
      </c>
      <c r="T98" s="217">
        <v>3.0880000000000001</v>
      </c>
      <c r="U98" s="217">
        <v>3.1089000000000002</v>
      </c>
      <c r="V98" s="217">
        <v>3.2715999999999998</v>
      </c>
      <c r="W98" s="217">
        <v>3.3029999999999999</v>
      </c>
      <c r="X98" s="217">
        <v>3.2837999999999998</v>
      </c>
      <c r="Y98" s="217">
        <v>3.2122999999999999</v>
      </c>
      <c r="Z98" s="217">
        <v>3.3206000000000002</v>
      </c>
      <c r="AA98" s="217">
        <v>3.4739</v>
      </c>
      <c r="AB98" s="217">
        <v>3.5566</v>
      </c>
      <c r="AC98" s="217">
        <v>3.5312000000000001</v>
      </c>
      <c r="AD98" s="217">
        <v>3.3327</v>
      </c>
      <c r="AE98" s="217">
        <v>3.2025000000000001</v>
      </c>
      <c r="AF98" s="217">
        <v>3.1722000000000001</v>
      </c>
      <c r="AG98" s="217">
        <v>3.1739000000000002</v>
      </c>
      <c r="AH98" s="217">
        <v>3.3475000000000001</v>
      </c>
      <c r="AI98" s="217">
        <v>3.3902999999999999</v>
      </c>
      <c r="AJ98" s="217">
        <v>3.3641999999999999</v>
      </c>
      <c r="AK98" s="217">
        <v>3.3167</v>
      </c>
      <c r="AL98" s="217">
        <v>3.3008999999999999</v>
      </c>
      <c r="AM98" s="217">
        <v>3.4746000000000001</v>
      </c>
      <c r="AN98" s="217">
        <v>3.5678999999999998</v>
      </c>
      <c r="AO98" s="217">
        <v>3.4912999999999998</v>
      </c>
      <c r="AP98" s="217">
        <v>3.4285999999999999</v>
      </c>
      <c r="AQ98" s="217">
        <v>3.1627000000000001</v>
      </c>
      <c r="AR98" s="217">
        <v>3.1366999999999998</v>
      </c>
      <c r="AS98" s="217">
        <v>3.1374</v>
      </c>
      <c r="AT98" s="217">
        <v>3.3090000000000002</v>
      </c>
      <c r="AU98" s="217">
        <v>3.3523999999999998</v>
      </c>
      <c r="AV98" s="217">
        <v>3.3275999999999999</v>
      </c>
      <c r="AW98" s="217">
        <v>3.2786</v>
      </c>
      <c r="AX98" s="217">
        <v>3.2766000000000002</v>
      </c>
      <c r="AY98" s="217">
        <v>3.4539</v>
      </c>
      <c r="AZ98" s="217">
        <v>3.5474999999999999</v>
      </c>
      <c r="BA98" s="217">
        <v>3.4704999999999999</v>
      </c>
      <c r="BB98" s="217">
        <v>3.4243000000000001</v>
      </c>
      <c r="BC98" s="217">
        <v>3.1865999999999999</v>
      </c>
      <c r="BD98" s="214">
        <v>3.1848999999999998</v>
      </c>
      <c r="BE98" s="214">
        <v>3.1936</v>
      </c>
      <c r="BF98" s="214">
        <v>3.3704000000000001</v>
      </c>
      <c r="BG98" s="214">
        <v>3.4194</v>
      </c>
      <c r="BH98" s="214">
        <v>3.3978000000000002</v>
      </c>
      <c r="BI98" s="214">
        <v>3.3542999999999998</v>
      </c>
      <c r="BJ98" s="214">
        <v>3.3702000000000001</v>
      </c>
      <c r="BK98" s="214">
        <v>3.5472999999999999</v>
      </c>
      <c r="BL98" s="214">
        <v>3.6472000000000002</v>
      </c>
      <c r="BM98" s="214">
        <v>3.5807000000000002</v>
      </c>
      <c r="BN98" s="214">
        <v>3.5449999999999999</v>
      </c>
      <c r="BO98" s="214">
        <v>3.2989999999999999</v>
      </c>
      <c r="BP98" s="214">
        <v>3.2873999999999999</v>
      </c>
      <c r="BQ98" s="214">
        <v>3.286</v>
      </c>
      <c r="BR98" s="214">
        <v>3.4510999999999998</v>
      </c>
      <c r="BS98" s="214">
        <v>3.4958999999999998</v>
      </c>
      <c r="BT98" s="214">
        <v>3.4763999999999999</v>
      </c>
      <c r="BU98" s="214">
        <v>3.4291</v>
      </c>
      <c r="BV98" s="214">
        <v>3.4597000000000002</v>
      </c>
      <c r="BW98" s="214">
        <v>3.6217999999999999</v>
      </c>
      <c r="BX98" s="47">
        <v>3.7195999999999998</v>
      </c>
      <c r="BY98" s="47">
        <v>3.6532</v>
      </c>
      <c r="BZ98" s="47">
        <v>3.6495000000000002</v>
      </c>
      <c r="CA98" s="47">
        <v>3.4190999999999998</v>
      </c>
      <c r="CB98" s="47">
        <v>3.4075000000000002</v>
      </c>
      <c r="CC98" s="47">
        <v>3.4072</v>
      </c>
      <c r="CD98" s="47">
        <v>3.573</v>
      </c>
      <c r="CE98" s="47">
        <v>3.6227</v>
      </c>
      <c r="CF98" s="47">
        <v>3.6053000000000002</v>
      </c>
      <c r="CG98" s="47">
        <v>3.5579999999999998</v>
      </c>
      <c r="CH98" s="47">
        <v>3.5626000000000002</v>
      </c>
      <c r="CI98" s="47">
        <v>3.7201</v>
      </c>
      <c r="CJ98" s="47">
        <v>3.8121</v>
      </c>
      <c r="CK98" s="47">
        <v>3.7513000000000001</v>
      </c>
      <c r="CL98" s="47">
        <v>3.7462</v>
      </c>
      <c r="CM98" s="47">
        <v>3.5104000000000002</v>
      </c>
      <c r="CN98" s="47">
        <v>3.4992000000000001</v>
      </c>
      <c r="CO98" s="47">
        <v>3.4977999999999998</v>
      </c>
      <c r="CP98" s="47">
        <v>3.6619000000000002</v>
      </c>
      <c r="CQ98" s="47">
        <v>3.7121</v>
      </c>
      <c r="CR98" s="47">
        <v>3.6968999999999999</v>
      </c>
      <c r="CS98" s="47">
        <v>3.6530999999999998</v>
      </c>
      <c r="CT98" s="47">
        <v>3.6638999999999999</v>
      </c>
      <c r="CU98" s="47">
        <v>3.8098999999999998</v>
      </c>
      <c r="CV98" s="47">
        <v>3.9011</v>
      </c>
      <c r="CW98" s="47">
        <v>3.839</v>
      </c>
      <c r="CX98" s="47">
        <v>3.8344</v>
      </c>
      <c r="CY98" s="47">
        <v>3.5794000000000001</v>
      </c>
      <c r="CZ98" s="47">
        <v>3.5634000000000001</v>
      </c>
      <c r="DA98" s="47">
        <v>3.56</v>
      </c>
      <c r="DB98" s="47">
        <v>3.7193999999999998</v>
      </c>
      <c r="DC98" s="47">
        <v>3.7682000000000002</v>
      </c>
      <c r="DD98" s="47">
        <v>3.7543000000000002</v>
      </c>
      <c r="DE98" s="47">
        <v>3.7109000000000001</v>
      </c>
      <c r="DF98" s="47">
        <v>3.7286000000000001</v>
      </c>
      <c r="DG98" s="47">
        <v>3.8731</v>
      </c>
      <c r="DH98" s="47">
        <v>3.9655999999999998</v>
      </c>
      <c r="DI98" s="47">
        <v>3.9011</v>
      </c>
      <c r="DJ98" s="47">
        <v>3.8969999999999998</v>
      </c>
      <c r="DK98" s="47">
        <v>3.6349</v>
      </c>
      <c r="DL98" s="47">
        <v>3.6192000000000002</v>
      </c>
      <c r="DM98" s="47">
        <v>3.6187999999999998</v>
      </c>
      <c r="DN98" s="47">
        <v>3.7875999999999999</v>
      </c>
      <c r="DO98" s="47">
        <v>3.8580000000000001</v>
      </c>
      <c r="DP98" s="47">
        <v>3.8523000000000001</v>
      </c>
      <c r="DQ98" s="47">
        <v>3.8243</v>
      </c>
      <c r="DR98" s="47">
        <v>3.8475999999999999</v>
      </c>
      <c r="DS98" s="47">
        <v>3.9868000000000001</v>
      </c>
      <c r="DT98" s="47">
        <v>4.0776000000000003</v>
      </c>
      <c r="DU98" s="47">
        <v>4.0136000000000003</v>
      </c>
      <c r="DV98" s="47">
        <v>4.0101000000000004</v>
      </c>
      <c r="DW98" s="47">
        <v>3.6959</v>
      </c>
      <c r="DX98" s="47">
        <v>3.6783999999999999</v>
      </c>
    </row>
    <row r="99" spans="3:128" s="47" customFormat="1" x14ac:dyDescent="0.2">
      <c r="C99" s="99">
        <f>NYMEX_Futures!B18</f>
        <v>43591</v>
      </c>
      <c r="D99" s="111"/>
      <c r="E99" s="111"/>
      <c r="F99" s="111"/>
      <c r="G99" s="217"/>
      <c r="H99" s="217"/>
      <c r="I99" s="217">
        <v>3.1326000000000001</v>
      </c>
      <c r="J99" s="217">
        <v>3.3731</v>
      </c>
      <c r="K99" s="217">
        <v>3.4557000000000002</v>
      </c>
      <c r="L99" s="217">
        <v>3.3656000000000001</v>
      </c>
      <c r="M99" s="217">
        <v>3.3837000000000002</v>
      </c>
      <c r="N99" s="217">
        <v>3.4540000000000002</v>
      </c>
      <c r="O99" s="217">
        <v>3.5636000000000001</v>
      </c>
      <c r="P99" s="217">
        <v>3.5847000000000002</v>
      </c>
      <c r="Q99" s="217">
        <v>3.5255000000000001</v>
      </c>
      <c r="R99" s="217">
        <v>3.3083999999999998</v>
      </c>
      <c r="S99" s="217">
        <v>3.0032000000000001</v>
      </c>
      <c r="T99" s="217">
        <v>3.0743999999999998</v>
      </c>
      <c r="U99" s="217">
        <v>3.0956000000000001</v>
      </c>
      <c r="V99" s="217">
        <v>3.2582</v>
      </c>
      <c r="W99" s="217">
        <v>3.2898000000000001</v>
      </c>
      <c r="X99" s="217">
        <v>3.2709000000000001</v>
      </c>
      <c r="Y99" s="217">
        <v>3.2006000000000001</v>
      </c>
      <c r="Z99" s="217">
        <v>3.2949000000000002</v>
      </c>
      <c r="AA99" s="217">
        <v>3.4504000000000001</v>
      </c>
      <c r="AB99" s="217">
        <v>3.5354000000000001</v>
      </c>
      <c r="AC99" s="217">
        <v>3.5095000000000001</v>
      </c>
      <c r="AD99" s="217">
        <v>3.3123</v>
      </c>
      <c r="AE99" s="217">
        <v>3.1612</v>
      </c>
      <c r="AF99" s="217">
        <v>3.1328999999999998</v>
      </c>
      <c r="AG99" s="217">
        <v>3.1351</v>
      </c>
      <c r="AH99" s="217">
        <v>3.3098000000000001</v>
      </c>
      <c r="AI99" s="217">
        <v>3.3538999999999999</v>
      </c>
      <c r="AJ99" s="217">
        <v>3.3283999999999998</v>
      </c>
      <c r="AK99" s="217">
        <v>3.2812999999999999</v>
      </c>
      <c r="AL99" s="217">
        <v>3.2551000000000001</v>
      </c>
      <c r="AM99" s="217">
        <v>3.4306999999999999</v>
      </c>
      <c r="AN99" s="217">
        <v>3.5234999999999999</v>
      </c>
      <c r="AO99" s="217">
        <v>3.4468000000000001</v>
      </c>
      <c r="AP99" s="217">
        <v>3.3847</v>
      </c>
      <c r="AQ99" s="217">
        <v>3.1366000000000001</v>
      </c>
      <c r="AR99" s="217">
        <v>3.1107</v>
      </c>
      <c r="AS99" s="217">
        <v>3.1107999999999998</v>
      </c>
      <c r="AT99" s="217">
        <v>3.2839999999999998</v>
      </c>
      <c r="AU99" s="217">
        <v>3.3277999999999999</v>
      </c>
      <c r="AV99" s="217">
        <v>3.3025000000000002</v>
      </c>
      <c r="AW99" s="217">
        <v>3.2528000000000001</v>
      </c>
      <c r="AX99" s="217">
        <v>3.2614999999999998</v>
      </c>
      <c r="AY99" s="217">
        <v>3.4401999999999999</v>
      </c>
      <c r="AZ99" s="217">
        <v>3.5341</v>
      </c>
      <c r="BA99" s="217">
        <v>3.4563000000000001</v>
      </c>
      <c r="BB99" s="217">
        <v>3.4102000000000001</v>
      </c>
      <c r="BC99" s="217">
        <v>3.1776</v>
      </c>
      <c r="BD99" s="214">
        <v>3.1758000000000002</v>
      </c>
      <c r="BE99" s="214">
        <v>3.1840000000000002</v>
      </c>
      <c r="BF99" s="214">
        <v>3.3633000000000002</v>
      </c>
      <c r="BG99" s="214">
        <v>3.4127999999999998</v>
      </c>
      <c r="BH99" s="214">
        <v>3.3906000000000001</v>
      </c>
      <c r="BI99" s="214">
        <v>3.3462000000000001</v>
      </c>
      <c r="BJ99" s="214">
        <v>3.3647</v>
      </c>
      <c r="BK99" s="214">
        <v>3.5436000000000001</v>
      </c>
      <c r="BL99" s="214">
        <v>3.6440999999999999</v>
      </c>
      <c r="BM99" s="214">
        <v>3.5767000000000002</v>
      </c>
      <c r="BN99" s="214">
        <v>3.5407999999999999</v>
      </c>
      <c r="BO99" s="214">
        <v>3.2949000000000002</v>
      </c>
      <c r="BP99" s="214">
        <v>3.2831000000000001</v>
      </c>
      <c r="BQ99" s="214">
        <v>3.2812999999999999</v>
      </c>
      <c r="BR99" s="214">
        <v>3.4491000000000001</v>
      </c>
      <c r="BS99" s="214">
        <v>3.4944999999999999</v>
      </c>
      <c r="BT99" s="214">
        <v>3.4744000000000002</v>
      </c>
      <c r="BU99" s="214">
        <v>3.4260999999999999</v>
      </c>
      <c r="BV99" s="214">
        <v>3.4542000000000002</v>
      </c>
      <c r="BW99" s="214">
        <v>3.6181000000000001</v>
      </c>
      <c r="BX99" s="47">
        <v>3.7164999999999999</v>
      </c>
      <c r="BY99" s="47">
        <v>3.6490999999999998</v>
      </c>
      <c r="BZ99" s="47">
        <v>3.6453000000000002</v>
      </c>
      <c r="CA99" s="47">
        <v>3.4174000000000002</v>
      </c>
      <c r="CB99" s="47">
        <v>3.4056999999999999</v>
      </c>
      <c r="CC99" s="47">
        <v>3.4049</v>
      </c>
      <c r="CD99" s="47">
        <v>3.5735000000000001</v>
      </c>
      <c r="CE99" s="47">
        <v>3.6238999999999999</v>
      </c>
      <c r="CF99" s="47">
        <v>3.6057999999999999</v>
      </c>
      <c r="CG99" s="47">
        <v>3.5575000000000001</v>
      </c>
      <c r="CH99" s="47">
        <v>3.5575000000000001</v>
      </c>
      <c r="CI99" s="47">
        <v>3.7168999999999999</v>
      </c>
      <c r="CJ99" s="47">
        <v>3.8094999999999999</v>
      </c>
      <c r="CK99" s="47">
        <v>3.7477999999999998</v>
      </c>
      <c r="CL99" s="47">
        <v>3.7425000000000002</v>
      </c>
      <c r="CM99" s="47">
        <v>3.5089999999999999</v>
      </c>
      <c r="CN99" s="47">
        <v>3.4975999999999998</v>
      </c>
      <c r="CO99" s="47">
        <v>3.4956999999999998</v>
      </c>
      <c r="CP99" s="47">
        <v>3.6625999999999999</v>
      </c>
      <c r="CQ99" s="47">
        <v>3.7134999999999998</v>
      </c>
      <c r="CR99" s="47">
        <v>3.6977000000000002</v>
      </c>
      <c r="CS99" s="47">
        <v>3.6528999999999998</v>
      </c>
      <c r="CT99" s="47">
        <v>3.6593</v>
      </c>
      <c r="CU99" s="47">
        <v>3.8071000000000002</v>
      </c>
      <c r="CV99" s="47">
        <v>3.899</v>
      </c>
      <c r="CW99" s="47">
        <v>3.8359000000000001</v>
      </c>
      <c r="CX99" s="47">
        <v>3.8311999999999999</v>
      </c>
      <c r="CY99" s="47">
        <v>3.5781999999999998</v>
      </c>
      <c r="CZ99" s="47">
        <v>3.5621</v>
      </c>
      <c r="DA99" s="47">
        <v>3.5581999999999998</v>
      </c>
      <c r="DB99" s="47">
        <v>3.7204000000000002</v>
      </c>
      <c r="DC99" s="47">
        <v>3.7698999999999998</v>
      </c>
      <c r="DD99" s="47">
        <v>3.7553000000000001</v>
      </c>
      <c r="DE99" s="47">
        <v>3.7109000000000001</v>
      </c>
      <c r="DF99" s="47">
        <v>3.7244000000000002</v>
      </c>
      <c r="DG99" s="47">
        <v>3.8708</v>
      </c>
      <c r="DH99" s="47">
        <v>3.964</v>
      </c>
      <c r="DI99" s="47">
        <v>3.8984999999999999</v>
      </c>
      <c r="DJ99" s="47">
        <v>3.8942999999999999</v>
      </c>
      <c r="DK99" s="47">
        <v>3.6339000000000001</v>
      </c>
      <c r="DL99" s="47">
        <v>3.6181000000000001</v>
      </c>
      <c r="DM99" s="47">
        <v>3.6172</v>
      </c>
      <c r="DN99" s="47">
        <v>3.7888000000000002</v>
      </c>
      <c r="DO99" s="47">
        <v>3.8599000000000001</v>
      </c>
      <c r="DP99" s="47">
        <v>3.8534999999999999</v>
      </c>
      <c r="DQ99" s="47">
        <v>3.8246000000000002</v>
      </c>
      <c r="DR99" s="47">
        <v>3.8437999999999999</v>
      </c>
      <c r="DS99" s="47">
        <v>3.9849000000000001</v>
      </c>
      <c r="DT99" s="47">
        <v>4.0762999999999998</v>
      </c>
      <c r="DU99" s="47">
        <v>4.0114999999999998</v>
      </c>
      <c r="DV99" s="47">
        <v>4.0077999999999996</v>
      </c>
      <c r="DW99" s="47">
        <v>3.6951000000000001</v>
      </c>
      <c r="DX99" s="47">
        <v>3.6775000000000002</v>
      </c>
    </row>
    <row r="100" spans="3:128" s="47" customFormat="1" x14ac:dyDescent="0.2">
      <c r="C100" s="99">
        <f>NYMEX_Futures!B19</f>
        <v>43588</v>
      </c>
      <c r="D100" s="111"/>
      <c r="E100" s="111"/>
      <c r="F100" s="111"/>
      <c r="G100" s="217"/>
      <c r="H100" s="217"/>
      <c r="I100" s="217">
        <v>3.1244000000000001</v>
      </c>
      <c r="J100" s="217">
        <v>3.3515000000000001</v>
      </c>
      <c r="K100" s="217">
        <v>3.4426000000000001</v>
      </c>
      <c r="L100" s="217">
        <v>3.3521999999999998</v>
      </c>
      <c r="M100" s="217">
        <v>3.3858999999999999</v>
      </c>
      <c r="N100" s="217">
        <v>3.4607000000000001</v>
      </c>
      <c r="O100" s="217">
        <v>3.5661999999999998</v>
      </c>
      <c r="P100" s="217">
        <v>3.5911</v>
      </c>
      <c r="Q100" s="217">
        <v>3.53</v>
      </c>
      <c r="R100" s="217">
        <v>3.3138000000000001</v>
      </c>
      <c r="S100" s="217">
        <v>3.0244</v>
      </c>
      <c r="T100" s="217">
        <v>3.0928</v>
      </c>
      <c r="U100" s="217">
        <v>3.1128999999999998</v>
      </c>
      <c r="V100" s="217">
        <v>3.2746</v>
      </c>
      <c r="W100" s="217">
        <v>3.3052000000000001</v>
      </c>
      <c r="X100" s="217">
        <v>3.2850999999999999</v>
      </c>
      <c r="Y100" s="217">
        <v>3.2141000000000002</v>
      </c>
      <c r="Z100" s="217">
        <v>3.3056000000000001</v>
      </c>
      <c r="AA100" s="217">
        <v>3.4581</v>
      </c>
      <c r="AB100" s="217">
        <v>3.5426000000000002</v>
      </c>
      <c r="AC100" s="217">
        <v>3.5169999999999999</v>
      </c>
      <c r="AD100" s="217">
        <v>3.3168000000000002</v>
      </c>
      <c r="AE100" s="217">
        <v>3.1617000000000002</v>
      </c>
      <c r="AF100" s="217">
        <v>3.1313</v>
      </c>
      <c r="AG100" s="217">
        <v>3.1337999999999999</v>
      </c>
      <c r="AH100" s="217">
        <v>3.3079000000000001</v>
      </c>
      <c r="AI100" s="217">
        <v>3.3519000000000001</v>
      </c>
      <c r="AJ100" s="217">
        <v>3.3269000000000002</v>
      </c>
      <c r="AK100" s="217">
        <v>3.2801999999999998</v>
      </c>
      <c r="AL100" s="217">
        <v>3.2547000000000001</v>
      </c>
      <c r="AM100" s="217">
        <v>3.4302000000000001</v>
      </c>
      <c r="AN100" s="217">
        <v>3.5224000000000002</v>
      </c>
      <c r="AO100" s="217">
        <v>3.4434</v>
      </c>
      <c r="AP100" s="217">
        <v>3.3816999999999999</v>
      </c>
      <c r="AQ100" s="217">
        <v>3.1322000000000001</v>
      </c>
      <c r="AR100" s="217">
        <v>3.1059999999999999</v>
      </c>
      <c r="AS100" s="217">
        <v>3.1065</v>
      </c>
      <c r="AT100" s="217">
        <v>3.2791000000000001</v>
      </c>
      <c r="AU100" s="217">
        <v>3.3228</v>
      </c>
      <c r="AV100" s="217">
        <v>3.2978999999999998</v>
      </c>
      <c r="AW100" s="217">
        <v>3.2486999999999999</v>
      </c>
      <c r="AX100" s="217">
        <v>3.2581000000000002</v>
      </c>
      <c r="AY100" s="217">
        <v>3.4367000000000001</v>
      </c>
      <c r="AZ100" s="217">
        <v>3.5310000000000001</v>
      </c>
      <c r="BA100" s="217">
        <v>3.4529000000000001</v>
      </c>
      <c r="BB100" s="217">
        <v>3.4072</v>
      </c>
      <c r="BC100" s="217">
        <v>3.1730999999999998</v>
      </c>
      <c r="BD100" s="214">
        <v>3.1711</v>
      </c>
      <c r="BE100" s="214">
        <v>3.1796000000000002</v>
      </c>
      <c r="BF100" s="214">
        <v>3.3584000000000001</v>
      </c>
      <c r="BG100" s="214">
        <v>3.4077999999999999</v>
      </c>
      <c r="BH100" s="214">
        <v>3.3860999999999999</v>
      </c>
      <c r="BI100" s="214">
        <v>3.3420999999999998</v>
      </c>
      <c r="BJ100" s="214">
        <v>3.3612000000000002</v>
      </c>
      <c r="BK100" s="214">
        <v>3.5400999999999998</v>
      </c>
      <c r="BL100" s="214">
        <v>3.641</v>
      </c>
      <c r="BM100" s="214">
        <v>3.5731999999999999</v>
      </c>
      <c r="BN100" s="214">
        <v>3.5377999999999998</v>
      </c>
      <c r="BO100" s="214">
        <v>3.2904</v>
      </c>
      <c r="BP100" s="214">
        <v>3.2785000000000002</v>
      </c>
      <c r="BQ100" s="214">
        <v>3.2770000000000001</v>
      </c>
      <c r="BR100" s="214">
        <v>3.4441999999999999</v>
      </c>
      <c r="BS100" s="214">
        <v>3.4895</v>
      </c>
      <c r="BT100" s="214">
        <v>3.4698000000000002</v>
      </c>
      <c r="BU100" s="214">
        <v>3.4220000000000002</v>
      </c>
      <c r="BV100" s="214">
        <v>3.4508000000000001</v>
      </c>
      <c r="BW100" s="214">
        <v>3.6145999999999998</v>
      </c>
      <c r="BX100" s="47">
        <v>3.7134999999999998</v>
      </c>
      <c r="BY100" s="47">
        <v>3.6457000000000002</v>
      </c>
      <c r="BZ100" s="47">
        <v>3.6423000000000001</v>
      </c>
      <c r="CA100" s="47">
        <v>3.4129</v>
      </c>
      <c r="CB100" s="47">
        <v>3.4011</v>
      </c>
      <c r="CC100" s="47">
        <v>3.4005000000000001</v>
      </c>
      <c r="CD100" s="47">
        <v>3.5686</v>
      </c>
      <c r="CE100" s="47">
        <v>3.6189</v>
      </c>
      <c r="CF100" s="47">
        <v>3.6013000000000002</v>
      </c>
      <c r="CG100" s="47">
        <v>3.5533999999999999</v>
      </c>
      <c r="CH100" s="47">
        <v>3.5541</v>
      </c>
      <c r="CI100" s="47">
        <v>3.7132999999999998</v>
      </c>
      <c r="CJ100" s="47">
        <v>3.8064</v>
      </c>
      <c r="CK100" s="47">
        <v>3.7444000000000002</v>
      </c>
      <c r="CL100" s="47">
        <v>3.7395</v>
      </c>
      <c r="CM100" s="47">
        <v>3.5045000000000002</v>
      </c>
      <c r="CN100" s="47">
        <v>3.4929000000000001</v>
      </c>
      <c r="CO100" s="47">
        <v>3.4914000000000001</v>
      </c>
      <c r="CP100" s="47">
        <v>3.6577000000000002</v>
      </c>
      <c r="CQ100" s="47">
        <v>3.7084999999999999</v>
      </c>
      <c r="CR100" s="47">
        <v>3.6932</v>
      </c>
      <c r="CS100" s="47">
        <v>3.6488</v>
      </c>
      <c r="CT100" s="47">
        <v>3.6558000000000002</v>
      </c>
      <c r="CU100" s="47">
        <v>3.8035999999999999</v>
      </c>
      <c r="CV100" s="47">
        <v>3.8959000000000001</v>
      </c>
      <c r="CW100" s="47">
        <v>3.8325</v>
      </c>
      <c r="CX100" s="47">
        <v>3.8281000000000001</v>
      </c>
      <c r="CY100" s="47">
        <v>3.5737000000000001</v>
      </c>
      <c r="CZ100" s="47">
        <v>3.5573999999999999</v>
      </c>
      <c r="DA100" s="47">
        <v>3.5537999999999998</v>
      </c>
      <c r="DB100" s="47">
        <v>3.7155</v>
      </c>
      <c r="DC100" s="47">
        <v>3.7648999999999999</v>
      </c>
      <c r="DD100" s="47">
        <v>3.7507999999999999</v>
      </c>
      <c r="DE100" s="47">
        <v>3.7069000000000001</v>
      </c>
      <c r="DF100" s="47">
        <v>3.7208999999999999</v>
      </c>
      <c r="DG100" s="47">
        <v>3.8673000000000002</v>
      </c>
      <c r="DH100" s="47">
        <v>3.9609000000000001</v>
      </c>
      <c r="DI100" s="47">
        <v>3.8950999999999998</v>
      </c>
      <c r="DJ100" s="47">
        <v>3.8912</v>
      </c>
      <c r="DK100" s="47">
        <v>3.6294</v>
      </c>
      <c r="DL100" s="47">
        <v>3.6133999999999999</v>
      </c>
      <c r="DM100" s="47">
        <v>3.6128</v>
      </c>
      <c r="DN100" s="47">
        <v>3.7839</v>
      </c>
      <c r="DO100" s="47">
        <v>3.8549000000000002</v>
      </c>
      <c r="DP100" s="47">
        <v>3.8490000000000002</v>
      </c>
      <c r="DQ100" s="47">
        <v>3.8205</v>
      </c>
      <c r="DR100" s="47">
        <v>3.8403999999999998</v>
      </c>
      <c r="DS100" s="47">
        <v>3.9813999999999998</v>
      </c>
      <c r="DT100" s="47">
        <v>4.0732999999999997</v>
      </c>
      <c r="DU100" s="47">
        <v>4.0080999999999998</v>
      </c>
      <c r="DV100" s="47">
        <v>4.0046999999999997</v>
      </c>
      <c r="DW100" s="47">
        <v>3.6905999999999999</v>
      </c>
      <c r="DX100" s="47">
        <v>3.6728000000000001</v>
      </c>
    </row>
    <row r="101" spans="3:128" s="47" customFormat="1" x14ac:dyDescent="0.2">
      <c r="C101" s="99">
        <f>NYMEX_Futures!B20</f>
        <v>43587</v>
      </c>
      <c r="D101" s="111"/>
      <c r="E101" s="111"/>
      <c r="F101" s="111"/>
      <c r="G101" s="217"/>
      <c r="H101" s="217"/>
      <c r="I101" s="217">
        <v>3.1854</v>
      </c>
      <c r="J101" s="217">
        <v>3.4102000000000001</v>
      </c>
      <c r="K101" s="217">
        <v>3.4933999999999998</v>
      </c>
      <c r="L101" s="217">
        <v>3.4026999999999998</v>
      </c>
      <c r="M101" s="217">
        <v>3.4355000000000002</v>
      </c>
      <c r="N101" s="217">
        <v>3.5335999999999999</v>
      </c>
      <c r="O101" s="217">
        <v>3.6314000000000002</v>
      </c>
      <c r="P101" s="217">
        <v>3.6366999999999998</v>
      </c>
      <c r="Q101" s="217">
        <v>3.5718000000000001</v>
      </c>
      <c r="R101" s="217">
        <v>3.3700999999999999</v>
      </c>
      <c r="S101" s="217">
        <v>3.0299</v>
      </c>
      <c r="T101" s="217">
        <v>3.1006999999999998</v>
      </c>
      <c r="U101" s="217">
        <v>3.1238000000000001</v>
      </c>
      <c r="V101" s="217">
        <v>3.2892999999999999</v>
      </c>
      <c r="W101" s="217">
        <v>3.3208000000000002</v>
      </c>
      <c r="X101" s="217">
        <v>3.3007</v>
      </c>
      <c r="Y101" s="217">
        <v>3.2290000000000001</v>
      </c>
      <c r="Z101" s="217">
        <v>3.3279999999999998</v>
      </c>
      <c r="AA101" s="217">
        <v>3.4779</v>
      </c>
      <c r="AB101" s="217">
        <v>3.5636000000000001</v>
      </c>
      <c r="AC101" s="217">
        <v>3.5381</v>
      </c>
      <c r="AD101" s="217">
        <v>3.3445999999999998</v>
      </c>
      <c r="AE101" s="217">
        <v>3.1865000000000001</v>
      </c>
      <c r="AF101" s="217">
        <v>3.1574</v>
      </c>
      <c r="AG101" s="217">
        <v>3.1587000000000001</v>
      </c>
      <c r="AH101" s="217">
        <v>3.3313000000000001</v>
      </c>
      <c r="AI101" s="217">
        <v>3.3742000000000001</v>
      </c>
      <c r="AJ101" s="217">
        <v>3.3492000000000002</v>
      </c>
      <c r="AK101" s="217">
        <v>3.3027000000000002</v>
      </c>
      <c r="AL101" s="217">
        <v>3.2835999999999999</v>
      </c>
      <c r="AM101" s="217">
        <v>3.4599000000000002</v>
      </c>
      <c r="AN101" s="217">
        <v>3.5520999999999998</v>
      </c>
      <c r="AO101" s="217">
        <v>3.4729000000000001</v>
      </c>
      <c r="AP101" s="217">
        <v>3.4114</v>
      </c>
      <c r="AQ101" s="217">
        <v>3.1560000000000001</v>
      </c>
      <c r="AR101" s="217">
        <v>3.1301000000000001</v>
      </c>
      <c r="AS101" s="217">
        <v>3.1303999999999998</v>
      </c>
      <c r="AT101" s="217">
        <v>3.3025000000000002</v>
      </c>
      <c r="AU101" s="217">
        <v>3.3460000000000001</v>
      </c>
      <c r="AV101" s="217">
        <v>3.3212999999999999</v>
      </c>
      <c r="AW101" s="217">
        <v>3.2722000000000002</v>
      </c>
      <c r="AX101" s="217">
        <v>3.2881</v>
      </c>
      <c r="AY101" s="217">
        <v>3.4664000000000001</v>
      </c>
      <c r="AZ101" s="217">
        <v>3.5606</v>
      </c>
      <c r="BA101" s="217">
        <v>3.4824000000000002</v>
      </c>
      <c r="BB101" s="217">
        <v>3.4369000000000001</v>
      </c>
      <c r="BC101" s="217">
        <v>3.1970000000000001</v>
      </c>
      <c r="BD101" s="214">
        <v>3.1953</v>
      </c>
      <c r="BE101" s="214">
        <v>3.2035</v>
      </c>
      <c r="BF101" s="214">
        <v>3.3818000000000001</v>
      </c>
      <c r="BG101" s="214">
        <v>3.4310999999999998</v>
      </c>
      <c r="BH101" s="214">
        <v>3.4095</v>
      </c>
      <c r="BI101" s="214">
        <v>3.3656000000000001</v>
      </c>
      <c r="BJ101" s="214">
        <v>3.3892000000000002</v>
      </c>
      <c r="BK101" s="214">
        <v>3.5668000000000002</v>
      </c>
      <c r="BL101" s="214">
        <v>3.6656</v>
      </c>
      <c r="BM101" s="214">
        <v>3.5937000000000001</v>
      </c>
      <c r="BN101" s="214">
        <v>3.5585</v>
      </c>
      <c r="BO101" s="214">
        <v>3.3052000000000001</v>
      </c>
      <c r="BP101" s="214">
        <v>3.2936000000000001</v>
      </c>
      <c r="BQ101" s="214">
        <v>3.2919</v>
      </c>
      <c r="BR101" s="214">
        <v>3.4586000000000001</v>
      </c>
      <c r="BS101" s="214">
        <v>3.5036999999999998</v>
      </c>
      <c r="BT101" s="214">
        <v>3.4842</v>
      </c>
      <c r="BU101" s="214">
        <v>3.4344999999999999</v>
      </c>
      <c r="BV101" s="214">
        <v>3.4676999999999998</v>
      </c>
      <c r="BW101" s="214">
        <v>3.6282999999999999</v>
      </c>
      <c r="BX101" s="47">
        <v>3.7250999999999999</v>
      </c>
      <c r="BY101" s="47">
        <v>3.6541999999999999</v>
      </c>
      <c r="BZ101" s="47">
        <v>3.649</v>
      </c>
      <c r="CA101" s="47">
        <v>3.4087999999999998</v>
      </c>
      <c r="CB101" s="47">
        <v>3.3972000000000002</v>
      </c>
      <c r="CC101" s="47">
        <v>3.3954</v>
      </c>
      <c r="CD101" s="47">
        <v>3.5630000000000002</v>
      </c>
      <c r="CE101" s="47">
        <v>3.6132</v>
      </c>
      <c r="CF101" s="47">
        <v>3.5956000000000001</v>
      </c>
      <c r="CG101" s="47">
        <v>3.5478999999999998</v>
      </c>
      <c r="CH101" s="47">
        <v>3.5550000000000002</v>
      </c>
      <c r="CI101" s="47">
        <v>3.714</v>
      </c>
      <c r="CJ101" s="47">
        <v>3.8071000000000002</v>
      </c>
      <c r="CK101" s="47">
        <v>3.7448999999999999</v>
      </c>
      <c r="CL101" s="47">
        <v>3.7402000000000002</v>
      </c>
      <c r="CM101" s="47">
        <v>3.4923000000000002</v>
      </c>
      <c r="CN101" s="47">
        <v>3.4790000000000001</v>
      </c>
      <c r="CO101" s="47">
        <v>3.4752999999999998</v>
      </c>
      <c r="CP101" s="47">
        <v>3.6391</v>
      </c>
      <c r="CQ101" s="47">
        <v>3.6898</v>
      </c>
      <c r="CR101" s="47">
        <v>3.6745000000000001</v>
      </c>
      <c r="CS101" s="47">
        <v>3.6303000000000001</v>
      </c>
      <c r="CT101" s="47">
        <v>3.6438000000000001</v>
      </c>
      <c r="CU101" s="47">
        <v>3.7913000000000001</v>
      </c>
      <c r="CV101" s="47">
        <v>3.8835999999999999</v>
      </c>
      <c r="CW101" s="47">
        <v>3.82</v>
      </c>
      <c r="CX101" s="47">
        <v>3.8159000000000001</v>
      </c>
      <c r="CY101" s="47">
        <v>3.5554999999999999</v>
      </c>
      <c r="CZ101" s="47">
        <v>3.5394999999999999</v>
      </c>
      <c r="DA101" s="47">
        <v>3.5356999999999998</v>
      </c>
      <c r="DB101" s="47">
        <v>3.6968999999999999</v>
      </c>
      <c r="DC101" s="47">
        <v>3.7462</v>
      </c>
      <c r="DD101" s="47">
        <v>3.7322000000000002</v>
      </c>
      <c r="DE101" s="47">
        <v>3.6884000000000001</v>
      </c>
      <c r="DF101" s="47">
        <v>3.7088999999999999</v>
      </c>
      <c r="DG101" s="47">
        <v>3.855</v>
      </c>
      <c r="DH101" s="47">
        <v>3.9485999999999999</v>
      </c>
      <c r="DI101" s="47">
        <v>3.8826000000000001</v>
      </c>
      <c r="DJ101" s="47">
        <v>3.879</v>
      </c>
      <c r="DK101" s="47">
        <v>3.6112000000000002</v>
      </c>
      <c r="DL101" s="47">
        <v>3.5954999999999999</v>
      </c>
      <c r="DM101" s="47">
        <v>3.5947</v>
      </c>
      <c r="DN101" s="47">
        <v>3.7652999999999999</v>
      </c>
      <c r="DO101" s="47">
        <v>3.8361999999999998</v>
      </c>
      <c r="DP101" s="47">
        <v>3.8304</v>
      </c>
      <c r="DQ101" s="47">
        <v>3.802</v>
      </c>
      <c r="DR101" s="47">
        <v>3.8283</v>
      </c>
      <c r="DS101" s="47">
        <v>3.9691000000000001</v>
      </c>
      <c r="DT101" s="47">
        <v>4.0609999999999999</v>
      </c>
      <c r="DU101" s="47">
        <v>3.9956</v>
      </c>
      <c r="DV101" s="47">
        <v>3.9925000000000002</v>
      </c>
      <c r="DW101" s="47">
        <v>3.6724000000000001</v>
      </c>
      <c r="DX101" s="47">
        <v>3.6549</v>
      </c>
    </row>
    <row r="102" spans="3:128" s="47" customFormat="1" x14ac:dyDescent="0.2">
      <c r="C102" s="99">
        <f>NYMEX_Futures!B21</f>
        <v>43586</v>
      </c>
      <c r="D102" s="111"/>
      <c r="E102" s="111"/>
      <c r="F102" s="111"/>
      <c r="G102" s="217"/>
      <c r="H102" s="217"/>
      <c r="I102" s="217">
        <v>3.2366000000000001</v>
      </c>
      <c r="J102" s="217">
        <v>3.4590000000000001</v>
      </c>
      <c r="K102" s="217">
        <v>3.5619999999999998</v>
      </c>
      <c r="L102" s="217">
        <v>3.4611999999999998</v>
      </c>
      <c r="M102" s="217">
        <v>3.4918</v>
      </c>
      <c r="N102" s="217">
        <v>3.5625</v>
      </c>
      <c r="O102" s="217">
        <v>3.6604000000000001</v>
      </c>
      <c r="P102" s="217">
        <v>3.6659000000000002</v>
      </c>
      <c r="Q102" s="217">
        <v>3.5983999999999998</v>
      </c>
      <c r="R102" s="217">
        <v>3.4032</v>
      </c>
      <c r="S102" s="217">
        <v>3.0495000000000001</v>
      </c>
      <c r="T102" s="217">
        <v>3.105</v>
      </c>
      <c r="U102" s="217">
        <v>3.1280000000000001</v>
      </c>
      <c r="V102" s="217">
        <v>3.2930000000000001</v>
      </c>
      <c r="W102" s="217">
        <v>3.3252000000000002</v>
      </c>
      <c r="X102" s="217">
        <v>3.3052999999999999</v>
      </c>
      <c r="Y102" s="217">
        <v>3.2332999999999998</v>
      </c>
      <c r="Z102" s="217">
        <v>3.3241999999999998</v>
      </c>
      <c r="AA102" s="217">
        <v>3.4759000000000002</v>
      </c>
      <c r="AB102" s="217">
        <v>3.5657000000000001</v>
      </c>
      <c r="AC102" s="217">
        <v>3.5417000000000001</v>
      </c>
      <c r="AD102" s="217">
        <v>3.3485999999999998</v>
      </c>
      <c r="AE102" s="217">
        <v>3.1924999999999999</v>
      </c>
      <c r="AF102" s="217">
        <v>3.1631</v>
      </c>
      <c r="AG102" s="217">
        <v>3.1648000000000001</v>
      </c>
      <c r="AH102" s="217">
        <v>3.3374999999999999</v>
      </c>
      <c r="AI102" s="217">
        <v>3.38</v>
      </c>
      <c r="AJ102" s="217">
        <v>3.3551000000000002</v>
      </c>
      <c r="AK102" s="217">
        <v>3.3088000000000002</v>
      </c>
      <c r="AL102" s="217">
        <v>3.2829000000000002</v>
      </c>
      <c r="AM102" s="217">
        <v>3.4596</v>
      </c>
      <c r="AN102" s="217">
        <v>3.5518000000000001</v>
      </c>
      <c r="AO102" s="217">
        <v>3.4731999999999998</v>
      </c>
      <c r="AP102" s="217">
        <v>3.4110999999999998</v>
      </c>
      <c r="AQ102" s="217">
        <v>3.1595</v>
      </c>
      <c r="AR102" s="217">
        <v>3.1334</v>
      </c>
      <c r="AS102" s="217">
        <v>3.1339999999999999</v>
      </c>
      <c r="AT102" s="217">
        <v>3.3062</v>
      </c>
      <c r="AU102" s="217">
        <v>3.3492999999999999</v>
      </c>
      <c r="AV102" s="217">
        <v>3.3246000000000002</v>
      </c>
      <c r="AW102" s="217">
        <v>3.2757000000000001</v>
      </c>
      <c r="AX102" s="217">
        <v>3.2873000000000001</v>
      </c>
      <c r="AY102" s="217">
        <v>3.4661</v>
      </c>
      <c r="AZ102" s="217">
        <v>3.5604</v>
      </c>
      <c r="BA102" s="217">
        <v>3.4826999999999999</v>
      </c>
      <c r="BB102" s="217">
        <v>3.4365999999999999</v>
      </c>
      <c r="BC102" s="217">
        <v>3.2004999999999999</v>
      </c>
      <c r="BD102" s="214">
        <v>3.1985000000000001</v>
      </c>
      <c r="BE102" s="214">
        <v>3.2071000000000001</v>
      </c>
      <c r="BF102" s="214">
        <v>3.3854000000000002</v>
      </c>
      <c r="BG102" s="214">
        <v>3.4344000000000001</v>
      </c>
      <c r="BH102" s="214">
        <v>3.4127999999999998</v>
      </c>
      <c r="BI102" s="214">
        <v>3.3691</v>
      </c>
      <c r="BJ102" s="214">
        <v>3.3883999999999999</v>
      </c>
      <c r="BK102" s="214">
        <v>3.5665</v>
      </c>
      <c r="BL102" s="214">
        <v>3.6654</v>
      </c>
      <c r="BM102" s="214">
        <v>3.5939999999999999</v>
      </c>
      <c r="BN102" s="214">
        <v>3.5581999999999998</v>
      </c>
      <c r="BO102" s="214">
        <v>3.3087</v>
      </c>
      <c r="BP102" s="214">
        <v>3.2968000000000002</v>
      </c>
      <c r="BQ102" s="214">
        <v>3.2955000000000001</v>
      </c>
      <c r="BR102" s="214">
        <v>3.4622000000000002</v>
      </c>
      <c r="BS102" s="214">
        <v>3.5070000000000001</v>
      </c>
      <c r="BT102" s="214">
        <v>3.4874999999999998</v>
      </c>
      <c r="BU102" s="214">
        <v>3.4380000000000002</v>
      </c>
      <c r="BV102" s="214">
        <v>3.4670000000000001</v>
      </c>
      <c r="BW102" s="214">
        <v>3.6280000000000001</v>
      </c>
      <c r="BX102" s="47">
        <v>3.7248999999999999</v>
      </c>
      <c r="BY102" s="47">
        <v>3.6545000000000001</v>
      </c>
      <c r="BZ102" s="47">
        <v>3.6486999999999998</v>
      </c>
      <c r="CA102" s="47">
        <v>3.4123000000000001</v>
      </c>
      <c r="CB102" s="47">
        <v>3.4003999999999999</v>
      </c>
      <c r="CC102" s="47">
        <v>3.399</v>
      </c>
      <c r="CD102" s="47">
        <v>3.5667</v>
      </c>
      <c r="CE102" s="47">
        <v>3.6164000000000001</v>
      </c>
      <c r="CF102" s="47">
        <v>3.5990000000000002</v>
      </c>
      <c r="CG102" s="47">
        <v>3.5514999999999999</v>
      </c>
      <c r="CH102" s="47">
        <v>3.5545</v>
      </c>
      <c r="CI102" s="47">
        <v>3.714</v>
      </c>
      <c r="CJ102" s="47">
        <v>3.8071000000000002</v>
      </c>
      <c r="CK102" s="47">
        <v>3.7454000000000001</v>
      </c>
      <c r="CL102" s="47">
        <v>3.7402000000000002</v>
      </c>
      <c r="CM102" s="47">
        <v>3.4961000000000002</v>
      </c>
      <c r="CN102" s="47">
        <v>3.4824999999999999</v>
      </c>
      <c r="CO102" s="47">
        <v>3.4790999999999999</v>
      </c>
      <c r="CP102" s="47">
        <v>3.6429999999999998</v>
      </c>
      <c r="CQ102" s="47">
        <v>3.6934</v>
      </c>
      <c r="CR102" s="47">
        <v>3.6781000000000001</v>
      </c>
      <c r="CS102" s="47">
        <v>3.6341000000000001</v>
      </c>
      <c r="CT102" s="47">
        <v>3.6435</v>
      </c>
      <c r="CU102" s="47">
        <v>3.7915000000000001</v>
      </c>
      <c r="CV102" s="47">
        <v>3.8837999999999999</v>
      </c>
      <c r="CW102" s="47">
        <v>3.8208000000000002</v>
      </c>
      <c r="CX102" s="47">
        <v>3.8161</v>
      </c>
      <c r="CY102" s="47">
        <v>3.5594999999999999</v>
      </c>
      <c r="CZ102" s="47">
        <v>3.5432000000000001</v>
      </c>
      <c r="DA102" s="47">
        <v>3.5398000000000001</v>
      </c>
      <c r="DB102" s="47">
        <v>3.7010000000000001</v>
      </c>
      <c r="DC102" s="47">
        <v>3.75</v>
      </c>
      <c r="DD102" s="47">
        <v>3.7360000000000002</v>
      </c>
      <c r="DE102" s="47">
        <v>3.6924000000000001</v>
      </c>
      <c r="DF102" s="47">
        <v>3.7088000000000001</v>
      </c>
      <c r="DG102" s="47">
        <v>3.8555000000000001</v>
      </c>
      <c r="DH102" s="47">
        <v>3.9489999999999998</v>
      </c>
      <c r="DI102" s="47">
        <v>3.8835999999999999</v>
      </c>
      <c r="DJ102" s="47">
        <v>3.8794</v>
      </c>
      <c r="DK102" s="47">
        <v>3.6154000000000002</v>
      </c>
      <c r="DL102" s="47">
        <v>3.5994000000000002</v>
      </c>
      <c r="DM102" s="47">
        <v>3.5990000000000002</v>
      </c>
      <c r="DN102" s="47">
        <v>3.7696999999999998</v>
      </c>
      <c r="DO102" s="47">
        <v>3.8401999999999998</v>
      </c>
      <c r="DP102" s="47">
        <v>3.8344999999999998</v>
      </c>
      <c r="DQ102" s="47">
        <v>3.8062999999999998</v>
      </c>
      <c r="DR102" s="47">
        <v>3.8285</v>
      </c>
      <c r="DS102" s="47">
        <v>3.9698000000000002</v>
      </c>
      <c r="DT102" s="47">
        <v>4.0616000000000003</v>
      </c>
      <c r="DU102" s="47">
        <v>3.9967999999999999</v>
      </c>
      <c r="DV102" s="47">
        <v>3.9931000000000001</v>
      </c>
      <c r="DW102" s="47">
        <v>3.6768000000000001</v>
      </c>
      <c r="DX102" s="47">
        <v>3.6589999999999998</v>
      </c>
    </row>
    <row r="103" spans="3:128" s="47" customFormat="1" x14ac:dyDescent="0.2">
      <c r="C103" s="99">
        <f>NYMEX_Futures!B22</f>
        <v>43585</v>
      </c>
      <c r="D103" s="111"/>
      <c r="E103" s="111"/>
      <c r="F103" s="111"/>
      <c r="G103" s="217"/>
      <c r="H103" s="217"/>
      <c r="I103" s="217">
        <v>3.2105000000000001</v>
      </c>
      <c r="J103" s="217">
        <v>3.4382999999999999</v>
      </c>
      <c r="K103" s="217">
        <v>3.5394999999999999</v>
      </c>
      <c r="L103" s="217">
        <v>3.4559000000000002</v>
      </c>
      <c r="M103" s="217">
        <v>3.4866000000000001</v>
      </c>
      <c r="N103" s="217">
        <v>3.5436000000000001</v>
      </c>
      <c r="O103" s="217">
        <v>3.6591999999999998</v>
      </c>
      <c r="P103" s="217">
        <v>3.6393</v>
      </c>
      <c r="Q103" s="217">
        <v>3.573</v>
      </c>
      <c r="R103" s="217">
        <v>3.3957000000000002</v>
      </c>
      <c r="S103" s="217">
        <v>3.0468999999999999</v>
      </c>
      <c r="T103" s="217">
        <v>3.1055000000000001</v>
      </c>
      <c r="U103" s="217">
        <v>3.125</v>
      </c>
      <c r="V103" s="217">
        <v>3.2932999999999999</v>
      </c>
      <c r="W103" s="217">
        <v>3.3254999999999999</v>
      </c>
      <c r="X103" s="217">
        <v>3.3039999999999998</v>
      </c>
      <c r="Y103" s="217">
        <v>3.2347999999999999</v>
      </c>
      <c r="Z103" s="217">
        <v>3.3172000000000001</v>
      </c>
      <c r="AA103" s="217">
        <v>3.4722</v>
      </c>
      <c r="AB103" s="217">
        <v>3.5609000000000002</v>
      </c>
      <c r="AC103" s="217">
        <v>3.5381999999999998</v>
      </c>
      <c r="AD103" s="217">
        <v>3.3439000000000001</v>
      </c>
      <c r="AE103" s="217">
        <v>3.1739000000000002</v>
      </c>
      <c r="AF103" s="217">
        <v>3.1442000000000001</v>
      </c>
      <c r="AG103" s="217">
        <v>3.1459999999999999</v>
      </c>
      <c r="AH103" s="217">
        <v>3.3184999999999998</v>
      </c>
      <c r="AI103" s="217">
        <v>3.3613</v>
      </c>
      <c r="AJ103" s="217">
        <v>3.3363</v>
      </c>
      <c r="AK103" s="217">
        <v>3.2900999999999998</v>
      </c>
      <c r="AL103" s="217">
        <v>3.2532000000000001</v>
      </c>
      <c r="AM103" s="217">
        <v>3.4298999999999999</v>
      </c>
      <c r="AN103" s="217">
        <v>3.5219</v>
      </c>
      <c r="AO103" s="217">
        <v>3.4430999999999998</v>
      </c>
      <c r="AP103" s="217">
        <v>3.3811</v>
      </c>
      <c r="AQ103" s="217">
        <v>3.1214</v>
      </c>
      <c r="AR103" s="217">
        <v>3.0952000000000002</v>
      </c>
      <c r="AS103" s="217">
        <v>3.0960000000000001</v>
      </c>
      <c r="AT103" s="217">
        <v>3.2667000000000002</v>
      </c>
      <c r="AU103" s="217">
        <v>3.3098999999999998</v>
      </c>
      <c r="AV103" s="217">
        <v>3.2852999999999999</v>
      </c>
      <c r="AW103" s="217">
        <v>3.2368000000000001</v>
      </c>
      <c r="AX103" s="217">
        <v>3.2719999999999998</v>
      </c>
      <c r="AY103" s="217">
        <v>3.4514999999999998</v>
      </c>
      <c r="AZ103" s="217">
        <v>3.5459999999999998</v>
      </c>
      <c r="BA103" s="217">
        <v>3.4678</v>
      </c>
      <c r="BB103" s="217">
        <v>3.4215</v>
      </c>
      <c r="BC103" s="217">
        <v>3.177</v>
      </c>
      <c r="BD103" s="214">
        <v>3.1747999999999998</v>
      </c>
      <c r="BE103" s="214">
        <v>3.1836000000000002</v>
      </c>
      <c r="BF103" s="214">
        <v>3.3613</v>
      </c>
      <c r="BG103" s="214">
        <v>3.4104999999999999</v>
      </c>
      <c r="BH103" s="214">
        <v>3.3887999999999998</v>
      </c>
      <c r="BI103" s="214">
        <v>3.3454000000000002</v>
      </c>
      <c r="BJ103" s="214">
        <v>3.3731</v>
      </c>
      <c r="BK103" s="214">
        <v>3.5518999999999998</v>
      </c>
      <c r="BL103" s="214">
        <v>3.6509999999999998</v>
      </c>
      <c r="BM103" s="214">
        <v>3.5792000000000002</v>
      </c>
      <c r="BN103" s="214">
        <v>3.5430999999999999</v>
      </c>
      <c r="BO103" s="214">
        <v>3.2900999999999998</v>
      </c>
      <c r="BP103" s="214">
        <v>3.278</v>
      </c>
      <c r="BQ103" s="214">
        <v>3.2768000000000002</v>
      </c>
      <c r="BR103" s="214">
        <v>3.4432</v>
      </c>
      <c r="BS103" s="214">
        <v>3.4883000000000002</v>
      </c>
      <c r="BT103" s="214">
        <v>3.4687000000000001</v>
      </c>
      <c r="BU103" s="214">
        <v>3.4192999999999998</v>
      </c>
      <c r="BV103" s="214">
        <v>3.4517000000000002</v>
      </c>
      <c r="BW103" s="214">
        <v>3.6133999999999999</v>
      </c>
      <c r="BX103" s="47">
        <v>3.7103999999999999</v>
      </c>
      <c r="BY103" s="47">
        <v>3.6396999999999999</v>
      </c>
      <c r="BZ103" s="47">
        <v>3.6335999999999999</v>
      </c>
      <c r="CA103" s="47">
        <v>3.3936999999999999</v>
      </c>
      <c r="CB103" s="47">
        <v>3.3816000000000002</v>
      </c>
      <c r="CC103" s="47">
        <v>3.3803000000000001</v>
      </c>
      <c r="CD103" s="47">
        <v>3.5476000000000001</v>
      </c>
      <c r="CE103" s="47">
        <v>3.5977000000000001</v>
      </c>
      <c r="CF103" s="47">
        <v>3.5800999999999998</v>
      </c>
      <c r="CG103" s="47">
        <v>3.5327999999999999</v>
      </c>
      <c r="CH103" s="47">
        <v>3.5396999999999998</v>
      </c>
      <c r="CI103" s="47">
        <v>3.6999</v>
      </c>
      <c r="CJ103" s="47">
        <v>3.7932000000000001</v>
      </c>
      <c r="CK103" s="47">
        <v>3.7309999999999999</v>
      </c>
      <c r="CL103" s="47">
        <v>3.7256</v>
      </c>
      <c r="CM103" s="47">
        <v>3.4782000000000002</v>
      </c>
      <c r="CN103" s="47">
        <v>3.4643999999999999</v>
      </c>
      <c r="CO103" s="47">
        <v>3.4611000000000001</v>
      </c>
      <c r="CP103" s="47">
        <v>3.6246999999999998</v>
      </c>
      <c r="CQ103" s="47">
        <v>3.6753999999999998</v>
      </c>
      <c r="CR103" s="47">
        <v>3.66</v>
      </c>
      <c r="CS103" s="47">
        <v>3.6162000000000001</v>
      </c>
      <c r="CT103" s="47">
        <v>3.6292</v>
      </c>
      <c r="CU103" s="47">
        <v>3.7778999999999998</v>
      </c>
      <c r="CV103" s="47">
        <v>3.8704000000000001</v>
      </c>
      <c r="CW103" s="47">
        <v>3.8069000000000002</v>
      </c>
      <c r="CX103" s="47">
        <v>3.802</v>
      </c>
      <c r="CY103" s="47">
        <v>3.5423</v>
      </c>
      <c r="CZ103" s="47">
        <v>3.5257999999999998</v>
      </c>
      <c r="DA103" s="47">
        <v>3.5225</v>
      </c>
      <c r="DB103" s="47">
        <v>3.6835</v>
      </c>
      <c r="DC103" s="47">
        <v>3.7326999999999999</v>
      </c>
      <c r="DD103" s="47">
        <v>3.7185999999999999</v>
      </c>
      <c r="DE103" s="47">
        <v>3.6751999999999998</v>
      </c>
      <c r="DF103" s="47">
        <v>3.6949000000000001</v>
      </c>
      <c r="DG103" s="47">
        <v>3.8422999999999998</v>
      </c>
      <c r="DH103" s="47">
        <v>3.9361000000000002</v>
      </c>
      <c r="DI103" s="47">
        <v>3.8702000000000001</v>
      </c>
      <c r="DJ103" s="47">
        <v>3.8656999999999999</v>
      </c>
      <c r="DK103" s="47">
        <v>3.5989</v>
      </c>
      <c r="DL103" s="47">
        <v>3.5827</v>
      </c>
      <c r="DM103" s="47">
        <v>3.5823999999999998</v>
      </c>
      <c r="DN103" s="47">
        <v>3.7528000000000001</v>
      </c>
      <c r="DO103" s="47">
        <v>3.8237000000000001</v>
      </c>
      <c r="DP103" s="47">
        <v>3.8178000000000001</v>
      </c>
      <c r="DQ103" s="47">
        <v>3.7898000000000001</v>
      </c>
      <c r="DR103" s="47">
        <v>3.8149999999999999</v>
      </c>
      <c r="DS103" s="47">
        <v>3.9569999999999999</v>
      </c>
      <c r="DT103" s="47">
        <v>4.0491000000000001</v>
      </c>
      <c r="DU103" s="47">
        <v>3.9838</v>
      </c>
      <c r="DV103" s="47">
        <v>3.9798</v>
      </c>
      <c r="DW103" s="47">
        <v>3.6608999999999998</v>
      </c>
      <c r="DX103" s="47">
        <v>3.6429</v>
      </c>
    </row>
    <row r="104" spans="3:128" s="47" customFormat="1" x14ac:dyDescent="0.2">
      <c r="C104" s="99">
        <f>NYMEX_Futures!B23</f>
        <v>43584</v>
      </c>
      <c r="D104" s="111"/>
      <c r="E104" s="111"/>
      <c r="F104" s="111"/>
      <c r="G104" s="217"/>
      <c r="H104" s="217"/>
      <c r="I104" s="217">
        <v>3.1859000000000002</v>
      </c>
      <c r="J104" s="217">
        <v>3.4279999999999999</v>
      </c>
      <c r="K104" s="217">
        <v>3.5413999999999999</v>
      </c>
      <c r="L104" s="217">
        <v>3.4493999999999998</v>
      </c>
      <c r="M104" s="217">
        <v>3.5051999999999999</v>
      </c>
      <c r="N104" s="217">
        <v>3.5202</v>
      </c>
      <c r="O104" s="217">
        <v>3.6415000000000002</v>
      </c>
      <c r="P104" s="217">
        <v>3.6234000000000002</v>
      </c>
      <c r="Q104" s="217">
        <v>3.5571999999999999</v>
      </c>
      <c r="R104" s="217">
        <v>3.3835999999999999</v>
      </c>
      <c r="S104" s="217">
        <v>3.0406</v>
      </c>
      <c r="T104" s="217">
        <v>3.0960999999999999</v>
      </c>
      <c r="U104" s="217">
        <v>3.1164000000000001</v>
      </c>
      <c r="V104" s="217">
        <v>3.2852999999999999</v>
      </c>
      <c r="W104" s="217">
        <v>3.3176000000000001</v>
      </c>
      <c r="X104" s="217">
        <v>3.2961</v>
      </c>
      <c r="Y104" s="217">
        <v>3.2265999999999999</v>
      </c>
      <c r="Z104" s="217">
        <v>3.2980999999999998</v>
      </c>
      <c r="AA104" s="217">
        <v>3.4531999999999998</v>
      </c>
      <c r="AB104" s="217">
        <v>3.5417000000000001</v>
      </c>
      <c r="AC104" s="217">
        <v>3.5211999999999999</v>
      </c>
      <c r="AD104" s="217">
        <v>3.3275999999999999</v>
      </c>
      <c r="AE104" s="217">
        <v>3.1699000000000002</v>
      </c>
      <c r="AF104" s="217">
        <v>3.1406999999999998</v>
      </c>
      <c r="AG104" s="217">
        <v>3.1423999999999999</v>
      </c>
      <c r="AH104" s="217">
        <v>3.3149000000000002</v>
      </c>
      <c r="AI104" s="217">
        <v>3.3580000000000001</v>
      </c>
      <c r="AJ104" s="217">
        <v>3.3325999999999998</v>
      </c>
      <c r="AK104" s="217">
        <v>3.2865000000000002</v>
      </c>
      <c r="AL104" s="217">
        <v>3.2471000000000001</v>
      </c>
      <c r="AM104" s="217">
        <v>3.4235000000000002</v>
      </c>
      <c r="AN104" s="217">
        <v>3.5154000000000001</v>
      </c>
      <c r="AO104" s="217">
        <v>3.4363000000000001</v>
      </c>
      <c r="AP104" s="217">
        <v>3.3746999999999998</v>
      </c>
      <c r="AQ104" s="217">
        <v>3.1223000000000001</v>
      </c>
      <c r="AR104" s="217">
        <v>3.0964999999999998</v>
      </c>
      <c r="AS104" s="217">
        <v>3.0972</v>
      </c>
      <c r="AT104" s="217">
        <v>3.2682000000000002</v>
      </c>
      <c r="AU104" s="217">
        <v>3.3117000000000001</v>
      </c>
      <c r="AV104" s="217">
        <v>3.2867999999999999</v>
      </c>
      <c r="AW104" s="217">
        <v>3.2382</v>
      </c>
      <c r="AX104" s="217">
        <v>3.2658</v>
      </c>
      <c r="AY104" s="217">
        <v>3.4451999999999998</v>
      </c>
      <c r="AZ104" s="217">
        <v>3.5394999999999999</v>
      </c>
      <c r="BA104" s="217">
        <v>3.4609999999999999</v>
      </c>
      <c r="BB104" s="217">
        <v>3.4150999999999998</v>
      </c>
      <c r="BC104" s="217">
        <v>3.1779000000000002</v>
      </c>
      <c r="BD104" s="214">
        <v>3.1762000000000001</v>
      </c>
      <c r="BE104" s="214">
        <v>3.1848000000000001</v>
      </c>
      <c r="BF104" s="214">
        <v>3.3628</v>
      </c>
      <c r="BG104" s="214">
        <v>3.4123000000000001</v>
      </c>
      <c r="BH104" s="214">
        <v>3.3902999999999999</v>
      </c>
      <c r="BI104" s="214">
        <v>3.3468</v>
      </c>
      <c r="BJ104" s="214">
        <v>3.367</v>
      </c>
      <c r="BK104" s="214">
        <v>3.5455999999999999</v>
      </c>
      <c r="BL104" s="214">
        <v>3.6444999999999999</v>
      </c>
      <c r="BM104" s="214">
        <v>3.5722999999999998</v>
      </c>
      <c r="BN104" s="214">
        <v>3.5367000000000002</v>
      </c>
      <c r="BO104" s="214">
        <v>3.2911000000000001</v>
      </c>
      <c r="BP104" s="214">
        <v>3.2793000000000001</v>
      </c>
      <c r="BQ104" s="214">
        <v>3.2778999999999998</v>
      </c>
      <c r="BR104" s="214">
        <v>3.4447000000000001</v>
      </c>
      <c r="BS104" s="214">
        <v>3.4901</v>
      </c>
      <c r="BT104" s="214">
        <v>3.4702000000000002</v>
      </c>
      <c r="BU104" s="214">
        <v>3.4207000000000001</v>
      </c>
      <c r="BV104" s="214">
        <v>3.4455</v>
      </c>
      <c r="BW104" s="214">
        <v>3.6071</v>
      </c>
      <c r="BX104" s="47">
        <v>3.7040000000000002</v>
      </c>
      <c r="BY104" s="47">
        <v>3.6328</v>
      </c>
      <c r="BZ104" s="47">
        <v>3.6272000000000002</v>
      </c>
      <c r="CA104" s="47">
        <v>3.3946000000000001</v>
      </c>
      <c r="CB104" s="47">
        <v>3.3828999999999998</v>
      </c>
      <c r="CC104" s="47">
        <v>3.3815</v>
      </c>
      <c r="CD104" s="47">
        <v>3.5491000000000001</v>
      </c>
      <c r="CE104" s="47">
        <v>3.5994999999999999</v>
      </c>
      <c r="CF104" s="47">
        <v>3.5815999999999999</v>
      </c>
      <c r="CG104" s="47">
        <v>3.5341999999999998</v>
      </c>
      <c r="CH104" s="47">
        <v>3.5335000000000001</v>
      </c>
      <c r="CI104" s="47">
        <v>3.6936</v>
      </c>
      <c r="CJ104" s="47">
        <v>3.7867000000000002</v>
      </c>
      <c r="CK104" s="47">
        <v>3.7242000000000002</v>
      </c>
      <c r="CL104" s="47">
        <v>3.7191000000000001</v>
      </c>
      <c r="CM104" s="47">
        <v>3.4792000000000001</v>
      </c>
      <c r="CN104" s="47">
        <v>3.4657</v>
      </c>
      <c r="CO104" s="47">
        <v>3.4622999999999999</v>
      </c>
      <c r="CP104" s="47">
        <v>3.6261999999999999</v>
      </c>
      <c r="CQ104" s="47">
        <v>3.6772</v>
      </c>
      <c r="CR104" s="47">
        <v>3.6615000000000002</v>
      </c>
      <c r="CS104" s="47">
        <v>3.6175999999999999</v>
      </c>
      <c r="CT104" s="47">
        <v>3.6230000000000002</v>
      </c>
      <c r="CU104" s="47">
        <v>3.7715999999999998</v>
      </c>
      <c r="CV104" s="47">
        <v>3.8639000000000001</v>
      </c>
      <c r="CW104" s="47">
        <v>3.8001</v>
      </c>
      <c r="CX104" s="47">
        <v>3.7955000000000001</v>
      </c>
      <c r="CY104" s="47">
        <v>3.5432999999999999</v>
      </c>
      <c r="CZ104" s="47">
        <v>3.5270999999999999</v>
      </c>
      <c r="DA104" s="47">
        <v>3.5236999999999998</v>
      </c>
      <c r="DB104" s="47">
        <v>3.6850000000000001</v>
      </c>
      <c r="DC104" s="47">
        <v>3.7345000000000002</v>
      </c>
      <c r="DD104" s="47">
        <v>3.7201</v>
      </c>
      <c r="DE104" s="47">
        <v>3.6766000000000001</v>
      </c>
      <c r="DF104" s="47">
        <v>3.6888000000000001</v>
      </c>
      <c r="DG104" s="47">
        <v>3.8359000000000001</v>
      </c>
      <c r="DH104" s="47">
        <v>3.9296000000000002</v>
      </c>
      <c r="DI104" s="47">
        <v>3.8633999999999999</v>
      </c>
      <c r="DJ104" s="47">
        <v>3.8593000000000002</v>
      </c>
      <c r="DK104" s="47">
        <v>3.5998999999999999</v>
      </c>
      <c r="DL104" s="47">
        <v>3.5840000000000001</v>
      </c>
      <c r="DM104" s="47">
        <v>3.5836000000000001</v>
      </c>
      <c r="DN104" s="47">
        <v>3.7543000000000002</v>
      </c>
      <c r="DO104" s="47">
        <v>3.8254999999999999</v>
      </c>
      <c r="DP104" s="47">
        <v>3.8193000000000001</v>
      </c>
      <c r="DQ104" s="47">
        <v>3.7911999999999999</v>
      </c>
      <c r="DR104" s="47">
        <v>3.8088000000000002</v>
      </c>
      <c r="DS104" s="47">
        <v>3.9506999999999999</v>
      </c>
      <c r="DT104" s="47">
        <v>4.0426000000000002</v>
      </c>
      <c r="DU104" s="47">
        <v>3.9769999999999999</v>
      </c>
      <c r="DV104" s="47">
        <v>3.9733999999999998</v>
      </c>
      <c r="DW104" s="47">
        <v>3.6619000000000002</v>
      </c>
      <c r="DX104" s="47">
        <v>3.6442999999999999</v>
      </c>
    </row>
    <row r="105" spans="3:128" s="47" customFormat="1" x14ac:dyDescent="0.2">
      <c r="C105" s="99">
        <f>NYMEX_Futures!B24</f>
        <v>43581</v>
      </c>
      <c r="D105" s="111"/>
      <c r="E105" s="111"/>
      <c r="F105" s="111"/>
      <c r="G105" s="217"/>
      <c r="H105" s="217"/>
      <c r="I105" s="217">
        <v>3.1040000000000001</v>
      </c>
      <c r="J105" s="217">
        <v>3.2181000000000002</v>
      </c>
      <c r="K105" s="217">
        <v>3.4489999999999998</v>
      </c>
      <c r="L105" s="217">
        <v>3.5421</v>
      </c>
      <c r="M105" s="217">
        <v>3.4348999999999998</v>
      </c>
      <c r="N105" s="217">
        <v>3.5011999999999999</v>
      </c>
      <c r="O105" s="217">
        <v>3.5301999999999998</v>
      </c>
      <c r="P105" s="217">
        <v>3.6539999999999999</v>
      </c>
      <c r="Q105" s="217">
        <v>3.6360000000000001</v>
      </c>
      <c r="R105" s="217">
        <v>3.5667</v>
      </c>
      <c r="S105" s="217">
        <v>3.3963000000000001</v>
      </c>
      <c r="T105" s="217">
        <v>3.0287000000000002</v>
      </c>
      <c r="U105" s="217">
        <v>3.0857999999999999</v>
      </c>
      <c r="V105" s="217">
        <v>3.1051000000000002</v>
      </c>
      <c r="W105" s="217">
        <v>3.2715999999999998</v>
      </c>
      <c r="X105" s="217">
        <v>3.3022999999999998</v>
      </c>
      <c r="Y105" s="217">
        <v>3.2806000000000002</v>
      </c>
      <c r="Z105" s="217">
        <v>3.2101999999999999</v>
      </c>
      <c r="AA105" s="217">
        <v>3.2879999999999998</v>
      </c>
      <c r="AB105" s="217">
        <v>3.4416000000000002</v>
      </c>
      <c r="AC105" s="217">
        <v>3.5301999999999998</v>
      </c>
      <c r="AD105" s="217">
        <v>3.5055999999999998</v>
      </c>
      <c r="AE105" s="217">
        <v>3.3174000000000001</v>
      </c>
      <c r="AF105" s="217">
        <v>3.1537999999999999</v>
      </c>
      <c r="AG105" s="217">
        <v>3.1253000000000002</v>
      </c>
      <c r="AH105" s="217">
        <v>3.1269999999999998</v>
      </c>
      <c r="AI105" s="217">
        <v>3.2995000000000001</v>
      </c>
      <c r="AJ105" s="217">
        <v>3.3422999999999998</v>
      </c>
      <c r="AK105" s="217">
        <v>3.3167</v>
      </c>
      <c r="AL105" s="217">
        <v>3.2709999999999999</v>
      </c>
      <c r="AM105" s="217">
        <v>3.2376</v>
      </c>
      <c r="AN105" s="217">
        <v>3.4142999999999999</v>
      </c>
      <c r="AO105" s="217">
        <v>3.5068999999999999</v>
      </c>
      <c r="AP105" s="217">
        <v>3.4258000000000002</v>
      </c>
      <c r="AQ105" s="217">
        <v>3.3637000000000001</v>
      </c>
      <c r="AR105" s="217">
        <v>3.1082000000000001</v>
      </c>
      <c r="AS105" s="217">
        <v>3.0821000000000001</v>
      </c>
      <c r="AT105" s="217">
        <v>3.0828000000000002</v>
      </c>
      <c r="AU105" s="217">
        <v>3.2538</v>
      </c>
      <c r="AV105" s="217">
        <v>3.2970000000000002</v>
      </c>
      <c r="AW105" s="217">
        <v>3.2719</v>
      </c>
      <c r="AX105" s="217">
        <v>3.2238000000000002</v>
      </c>
      <c r="AY105" s="217">
        <v>3.2572999999999999</v>
      </c>
      <c r="AZ105" s="217">
        <v>3.4369000000000001</v>
      </c>
      <c r="BA105" s="217">
        <v>3.5318999999999998</v>
      </c>
      <c r="BB105" s="217">
        <v>3.4535</v>
      </c>
      <c r="BC105" s="217">
        <v>3.4070999999999998</v>
      </c>
      <c r="BD105" s="214">
        <v>3.1638000000000002</v>
      </c>
      <c r="BE105" s="214">
        <v>3.1577999999999999</v>
      </c>
      <c r="BF105" s="214">
        <v>3.1663999999999999</v>
      </c>
      <c r="BG105" s="214">
        <v>3.3443999999999998</v>
      </c>
      <c r="BH105" s="214">
        <v>3.3935</v>
      </c>
      <c r="BI105" s="214">
        <v>3.3714</v>
      </c>
      <c r="BJ105" s="214">
        <v>3.3283</v>
      </c>
      <c r="BK105" s="214">
        <v>3.3544999999999998</v>
      </c>
      <c r="BL105" s="214">
        <v>3.5333000000000001</v>
      </c>
      <c r="BM105" s="214">
        <v>3.6328999999999998</v>
      </c>
      <c r="BN105" s="214">
        <v>3.5608</v>
      </c>
      <c r="BO105" s="214">
        <v>3.5316999999999998</v>
      </c>
      <c r="BP105" s="214">
        <v>3.2799</v>
      </c>
      <c r="BQ105" s="214">
        <v>3.2679</v>
      </c>
      <c r="BR105" s="214">
        <v>3.2665999999999999</v>
      </c>
      <c r="BS105" s="214">
        <v>3.4333</v>
      </c>
      <c r="BT105" s="214">
        <v>3.4784000000000002</v>
      </c>
      <c r="BU105" s="214">
        <v>3.4582999999999999</v>
      </c>
      <c r="BV105" s="214">
        <v>3.4093</v>
      </c>
      <c r="BW105" s="214">
        <v>3.44</v>
      </c>
      <c r="BX105" s="47">
        <v>3.6017999999999999</v>
      </c>
      <c r="BY105" s="47">
        <v>3.6993999999999998</v>
      </c>
      <c r="BZ105" s="47">
        <v>3.6282999999999999</v>
      </c>
      <c r="CA105" s="47">
        <v>3.6221999999999999</v>
      </c>
      <c r="CB105" s="47">
        <v>3.3835000000000002</v>
      </c>
      <c r="CC105" s="47">
        <v>3.3715000000000002</v>
      </c>
      <c r="CD105" s="47">
        <v>3.3700999999999999</v>
      </c>
      <c r="CE105" s="47">
        <v>3.5377000000000001</v>
      </c>
      <c r="CF105" s="47">
        <v>3.5878000000000001</v>
      </c>
      <c r="CG105" s="47">
        <v>3.5697000000000001</v>
      </c>
      <c r="CH105" s="47">
        <v>3.5226999999999999</v>
      </c>
      <c r="CI105" s="47">
        <v>3.528</v>
      </c>
      <c r="CJ105" s="47">
        <v>3.6882999999999999</v>
      </c>
      <c r="CK105" s="47">
        <v>3.7820999999999998</v>
      </c>
      <c r="CL105" s="47">
        <v>3.7197</v>
      </c>
      <c r="CM105" s="47">
        <v>3.7141999999999999</v>
      </c>
      <c r="CN105" s="47">
        <v>3.468</v>
      </c>
      <c r="CO105" s="47">
        <v>3.4542999999999999</v>
      </c>
      <c r="CP105" s="47">
        <v>3.4508999999999999</v>
      </c>
      <c r="CQ105" s="47">
        <v>3.6147999999999998</v>
      </c>
      <c r="CR105" s="47">
        <v>3.6655000000000002</v>
      </c>
      <c r="CS105" s="47">
        <v>3.6497000000000002</v>
      </c>
      <c r="CT105" s="47">
        <v>3.6061000000000001</v>
      </c>
      <c r="CU105" s="47">
        <v>3.6175000000000002</v>
      </c>
      <c r="CV105" s="47">
        <v>3.7663000000000002</v>
      </c>
      <c r="CW105" s="47">
        <v>3.8593000000000002</v>
      </c>
      <c r="CX105" s="47">
        <v>3.7955999999999999</v>
      </c>
      <c r="CY105" s="47">
        <v>3.7906</v>
      </c>
      <c r="CZ105" s="47">
        <v>3.5320999999999998</v>
      </c>
      <c r="DA105" s="47">
        <v>3.5156999999999998</v>
      </c>
      <c r="DB105" s="47">
        <v>3.5123000000000002</v>
      </c>
      <c r="DC105" s="47">
        <v>3.6735000000000002</v>
      </c>
      <c r="DD105" s="47">
        <v>3.7227999999999999</v>
      </c>
      <c r="DE105" s="47">
        <v>3.7082000000000002</v>
      </c>
      <c r="DF105" s="47">
        <v>3.6652</v>
      </c>
      <c r="DG105" s="47">
        <v>3.6833</v>
      </c>
      <c r="DH105" s="47">
        <v>3.8307000000000002</v>
      </c>
      <c r="DI105" s="47">
        <v>3.9249999999999998</v>
      </c>
      <c r="DJ105" s="47">
        <v>3.8589000000000002</v>
      </c>
      <c r="DK105" s="47">
        <v>3.8542999999999998</v>
      </c>
      <c r="DL105" s="47">
        <v>3.5886999999999998</v>
      </c>
      <c r="DM105" s="47">
        <v>3.5726</v>
      </c>
      <c r="DN105" s="47">
        <v>3.5720999999999998</v>
      </c>
      <c r="DO105" s="47">
        <v>3.7427999999999999</v>
      </c>
      <c r="DP105" s="47">
        <v>3.8136999999999999</v>
      </c>
      <c r="DQ105" s="47">
        <v>3.8073999999999999</v>
      </c>
      <c r="DR105" s="47">
        <v>3.7797000000000001</v>
      </c>
      <c r="DS105" s="47">
        <v>3.8033000000000001</v>
      </c>
      <c r="DT105" s="47">
        <v>3.9453999999999998</v>
      </c>
      <c r="DU105" s="47">
        <v>4.0380000000000003</v>
      </c>
      <c r="DV105" s="47">
        <v>3.9725000000000001</v>
      </c>
      <c r="DW105" s="47">
        <v>3.9683999999999999</v>
      </c>
      <c r="DX105" s="47">
        <v>3.6507000000000001</v>
      </c>
    </row>
    <row r="106" spans="3:128" s="47" customFormat="1" x14ac:dyDescent="0.2">
      <c r="C106" s="99">
        <f>NYMEX_Futures!B25</f>
        <v>43580</v>
      </c>
      <c r="D106" s="111"/>
      <c r="E106" s="111"/>
      <c r="F106" s="111"/>
      <c r="G106" s="217"/>
      <c r="H106" s="217"/>
      <c r="I106" s="217">
        <v>3.1415000000000002</v>
      </c>
      <c r="J106" s="217">
        <v>3.2109000000000001</v>
      </c>
      <c r="K106" s="217">
        <v>3.4508000000000001</v>
      </c>
      <c r="L106" s="217">
        <v>3.5371000000000001</v>
      </c>
      <c r="M106" s="217">
        <v>3.4518</v>
      </c>
      <c r="N106" s="217">
        <v>3.4851999999999999</v>
      </c>
      <c r="O106" s="217">
        <v>3.5169999999999999</v>
      </c>
      <c r="P106" s="217">
        <v>3.6394000000000002</v>
      </c>
      <c r="Q106" s="217">
        <v>3.6225000000000001</v>
      </c>
      <c r="R106" s="217">
        <v>3.5583</v>
      </c>
      <c r="S106" s="217">
        <v>3.3902999999999999</v>
      </c>
      <c r="T106" s="217">
        <v>3.0346000000000002</v>
      </c>
      <c r="U106" s="217">
        <v>3.0937000000000001</v>
      </c>
      <c r="V106" s="217">
        <v>3.1131000000000002</v>
      </c>
      <c r="W106" s="217">
        <v>3.2816000000000001</v>
      </c>
      <c r="X106" s="217">
        <v>3.3113999999999999</v>
      </c>
      <c r="Y106" s="217">
        <v>3.2879</v>
      </c>
      <c r="Z106" s="217">
        <v>3.2185000000000001</v>
      </c>
      <c r="AA106" s="217">
        <v>3.2776000000000001</v>
      </c>
      <c r="AB106" s="217">
        <v>3.4317000000000002</v>
      </c>
      <c r="AC106" s="217">
        <v>3.5226000000000002</v>
      </c>
      <c r="AD106" s="217">
        <v>3.4998999999999998</v>
      </c>
      <c r="AE106" s="217">
        <v>3.3117000000000001</v>
      </c>
      <c r="AF106" s="217">
        <v>3.1652</v>
      </c>
      <c r="AG106" s="217">
        <v>3.1368999999999998</v>
      </c>
      <c r="AH106" s="217">
        <v>3.1385000000000001</v>
      </c>
      <c r="AI106" s="217">
        <v>3.3111999999999999</v>
      </c>
      <c r="AJ106" s="217">
        <v>3.3527</v>
      </c>
      <c r="AK106" s="217">
        <v>3.3268</v>
      </c>
      <c r="AL106" s="217">
        <v>3.2795000000000001</v>
      </c>
      <c r="AM106" s="217">
        <v>3.2435</v>
      </c>
      <c r="AN106" s="217">
        <v>3.4203000000000001</v>
      </c>
      <c r="AO106" s="217">
        <v>3.5129000000000001</v>
      </c>
      <c r="AP106" s="217">
        <v>3.4323000000000001</v>
      </c>
      <c r="AQ106" s="217">
        <v>3.3693</v>
      </c>
      <c r="AR106" s="217">
        <v>3.1135999999999999</v>
      </c>
      <c r="AS106" s="217">
        <v>3.0876999999999999</v>
      </c>
      <c r="AT106" s="217">
        <v>3.0882999999999998</v>
      </c>
      <c r="AU106" s="217">
        <v>3.2595999999999998</v>
      </c>
      <c r="AV106" s="217">
        <v>3.3024</v>
      </c>
      <c r="AW106" s="217">
        <v>3.2789000000000001</v>
      </c>
      <c r="AX106" s="217">
        <v>3.2322000000000002</v>
      </c>
      <c r="AY106" s="217">
        <v>3.2631999999999999</v>
      </c>
      <c r="AZ106" s="217">
        <v>3.4428999999999998</v>
      </c>
      <c r="BA106" s="217">
        <v>3.5379999999999998</v>
      </c>
      <c r="BB106" s="217">
        <v>3.46</v>
      </c>
      <c r="BC106" s="217">
        <v>3.4127000000000001</v>
      </c>
      <c r="BD106" s="214">
        <v>3.1722000000000001</v>
      </c>
      <c r="BE106" s="214">
        <v>3.1663000000000001</v>
      </c>
      <c r="BF106" s="214">
        <v>3.1749000000000001</v>
      </c>
      <c r="BG106" s="214">
        <v>3.3531</v>
      </c>
      <c r="BH106" s="214">
        <v>3.4018999999999999</v>
      </c>
      <c r="BI106" s="214">
        <v>3.3803999999999998</v>
      </c>
      <c r="BJ106" s="214">
        <v>3.3368000000000002</v>
      </c>
      <c r="BK106" s="214">
        <v>3.3603999999999998</v>
      </c>
      <c r="BL106" s="214">
        <v>3.5392999999999999</v>
      </c>
      <c r="BM106" s="214">
        <v>3.6389999999999998</v>
      </c>
      <c r="BN106" s="214">
        <v>3.5672999999999999</v>
      </c>
      <c r="BO106" s="214">
        <v>3.5373000000000001</v>
      </c>
      <c r="BP106" s="214">
        <v>3.2883</v>
      </c>
      <c r="BQ106" s="214">
        <v>3.2765</v>
      </c>
      <c r="BR106" s="214">
        <v>3.2751000000000001</v>
      </c>
      <c r="BS106" s="214">
        <v>3.4420000000000002</v>
      </c>
      <c r="BT106" s="214">
        <v>3.4868000000000001</v>
      </c>
      <c r="BU106" s="214">
        <v>3.4672999999999998</v>
      </c>
      <c r="BV106" s="214">
        <v>3.4177</v>
      </c>
      <c r="BW106" s="214">
        <v>3.4459</v>
      </c>
      <c r="BX106" s="47">
        <v>3.6078000000000001</v>
      </c>
      <c r="BY106" s="47">
        <v>3.7054999999999998</v>
      </c>
      <c r="BZ106" s="47">
        <v>3.6347999999999998</v>
      </c>
      <c r="CA106" s="47">
        <v>3.6278000000000001</v>
      </c>
      <c r="CB106" s="47">
        <v>3.3917999999999999</v>
      </c>
      <c r="CC106" s="47">
        <v>3.38</v>
      </c>
      <c r="CD106" s="47">
        <v>3.3786</v>
      </c>
      <c r="CE106" s="47">
        <v>3.5465</v>
      </c>
      <c r="CF106" s="47">
        <v>3.5962000000000001</v>
      </c>
      <c r="CG106" s="47">
        <v>3.5787</v>
      </c>
      <c r="CH106" s="47">
        <v>3.5312000000000001</v>
      </c>
      <c r="CI106" s="47">
        <v>3.5339999999999998</v>
      </c>
      <c r="CJ106" s="47">
        <v>3.6943999999999999</v>
      </c>
      <c r="CK106" s="47">
        <v>3.7881999999999998</v>
      </c>
      <c r="CL106" s="47">
        <v>3.7262</v>
      </c>
      <c r="CM106" s="47">
        <v>3.7197</v>
      </c>
      <c r="CN106" s="47">
        <v>3.4763999999999999</v>
      </c>
      <c r="CO106" s="47">
        <v>3.4628999999999999</v>
      </c>
      <c r="CP106" s="47">
        <v>3.4594</v>
      </c>
      <c r="CQ106" s="47">
        <v>3.6236000000000002</v>
      </c>
      <c r="CR106" s="47">
        <v>3.6739000000000002</v>
      </c>
      <c r="CS106" s="47">
        <v>3.6587000000000001</v>
      </c>
      <c r="CT106" s="47">
        <v>3.6145999999999998</v>
      </c>
      <c r="CU106" s="47">
        <v>3.6234999999999999</v>
      </c>
      <c r="CV106" s="47">
        <v>3.7724000000000002</v>
      </c>
      <c r="CW106" s="47">
        <v>3.8654000000000002</v>
      </c>
      <c r="CX106" s="47">
        <v>3.8020999999999998</v>
      </c>
      <c r="CY106" s="47">
        <v>3.7961</v>
      </c>
      <c r="CZ106" s="47">
        <v>3.5405000000000002</v>
      </c>
      <c r="DA106" s="47">
        <v>3.5242</v>
      </c>
      <c r="DB106" s="47">
        <v>3.5207999999999999</v>
      </c>
      <c r="DC106" s="47">
        <v>3.6823000000000001</v>
      </c>
      <c r="DD106" s="47">
        <v>3.7311999999999999</v>
      </c>
      <c r="DE106" s="47">
        <v>3.7172999999999998</v>
      </c>
      <c r="DF106" s="47">
        <v>3.6736</v>
      </c>
      <c r="DG106" s="47">
        <v>3.6892999999999998</v>
      </c>
      <c r="DH106" s="47">
        <v>3.8367</v>
      </c>
      <c r="DI106" s="47">
        <v>3.931</v>
      </c>
      <c r="DJ106" s="47">
        <v>3.8654000000000002</v>
      </c>
      <c r="DK106" s="47">
        <v>3.8599000000000001</v>
      </c>
      <c r="DL106" s="47">
        <v>3.5971000000000002</v>
      </c>
      <c r="DM106" s="47">
        <v>3.5811000000000002</v>
      </c>
      <c r="DN106" s="47">
        <v>3.5806</v>
      </c>
      <c r="DO106" s="47">
        <v>3.7515999999999998</v>
      </c>
      <c r="DP106" s="47">
        <v>3.8220999999999998</v>
      </c>
      <c r="DQ106" s="47">
        <v>3.8163999999999998</v>
      </c>
      <c r="DR106" s="47">
        <v>3.7881999999999998</v>
      </c>
      <c r="DS106" s="47">
        <v>3.8092999999999999</v>
      </c>
      <c r="DT106" s="47">
        <v>3.9514999999999998</v>
      </c>
      <c r="DU106" s="47">
        <v>4.0441000000000003</v>
      </c>
      <c r="DV106" s="47">
        <v>3.9790000000000001</v>
      </c>
      <c r="DW106" s="47">
        <v>3.9740000000000002</v>
      </c>
      <c r="DX106" s="47">
        <v>3.6591</v>
      </c>
    </row>
    <row r="107" spans="3:128" s="47" customFormat="1" x14ac:dyDescent="0.2">
      <c r="C107" s="99">
        <f>NYMEX_Futures!B26</f>
        <v>43579</v>
      </c>
      <c r="D107" s="111"/>
      <c r="E107" s="111"/>
      <c r="F107" s="111"/>
      <c r="G107" s="217"/>
      <c r="H107" s="217"/>
      <c r="I107" s="217">
        <v>2.9424000000000001</v>
      </c>
      <c r="J107" s="217">
        <v>3.0832000000000002</v>
      </c>
      <c r="K107" s="217">
        <v>3.3485999999999998</v>
      </c>
      <c r="L107" s="217">
        <v>3.4407000000000001</v>
      </c>
      <c r="M107" s="217">
        <v>3.3441999999999998</v>
      </c>
      <c r="N107" s="217">
        <v>3.4016999999999999</v>
      </c>
      <c r="O107" s="217">
        <v>3.4304999999999999</v>
      </c>
      <c r="P107" s="217">
        <v>3.5276999999999998</v>
      </c>
      <c r="Q107" s="217">
        <v>3.5617999999999999</v>
      </c>
      <c r="R107" s="217">
        <v>3.4994999999999998</v>
      </c>
      <c r="S107" s="217">
        <v>3.3353000000000002</v>
      </c>
      <c r="T107" s="217">
        <v>3.0015999999999998</v>
      </c>
      <c r="U107" s="217">
        <v>3.0739999999999998</v>
      </c>
      <c r="V107" s="217">
        <v>3.0926</v>
      </c>
      <c r="W107" s="217">
        <v>3.2601</v>
      </c>
      <c r="X107" s="217">
        <v>3.2913000000000001</v>
      </c>
      <c r="Y107" s="217">
        <v>3.2688999999999999</v>
      </c>
      <c r="Z107" s="217">
        <v>3.1993999999999998</v>
      </c>
      <c r="AA107" s="217">
        <v>3.2614999999999998</v>
      </c>
      <c r="AB107" s="217">
        <v>3.415</v>
      </c>
      <c r="AC107" s="217">
        <v>3.5059999999999998</v>
      </c>
      <c r="AD107" s="217">
        <v>3.4832999999999998</v>
      </c>
      <c r="AE107" s="217">
        <v>3.2951000000000001</v>
      </c>
      <c r="AF107" s="217">
        <v>3.149</v>
      </c>
      <c r="AG107" s="217">
        <v>3.1204000000000001</v>
      </c>
      <c r="AH107" s="217">
        <v>3.1221000000000001</v>
      </c>
      <c r="AI107" s="217">
        <v>3.2948</v>
      </c>
      <c r="AJ107" s="217">
        <v>3.3368000000000002</v>
      </c>
      <c r="AK107" s="217">
        <v>3.3106</v>
      </c>
      <c r="AL107" s="217">
        <v>3.2633999999999999</v>
      </c>
      <c r="AM107" s="217">
        <v>3.2294999999999998</v>
      </c>
      <c r="AN107" s="217">
        <v>3.4085000000000001</v>
      </c>
      <c r="AO107" s="217">
        <v>3.5028999999999999</v>
      </c>
      <c r="AP107" s="217">
        <v>3.4220000000000002</v>
      </c>
      <c r="AQ107" s="217">
        <v>3.3597000000000001</v>
      </c>
      <c r="AR107" s="217">
        <v>3.1023999999999998</v>
      </c>
      <c r="AS107" s="217">
        <v>3.0762</v>
      </c>
      <c r="AT107" s="217">
        <v>3.0768</v>
      </c>
      <c r="AU107" s="217">
        <v>3.2481</v>
      </c>
      <c r="AV107" s="217">
        <v>3.2915999999999999</v>
      </c>
      <c r="AW107" s="217">
        <v>3.2677999999999998</v>
      </c>
      <c r="AX107" s="217">
        <v>3.2212000000000001</v>
      </c>
      <c r="AY107" s="217">
        <v>3.2532999999999999</v>
      </c>
      <c r="AZ107" s="217">
        <v>3.4331</v>
      </c>
      <c r="BA107" s="217">
        <v>3.528</v>
      </c>
      <c r="BB107" s="217">
        <v>3.4497</v>
      </c>
      <c r="BC107" s="217">
        <v>3.4030999999999998</v>
      </c>
      <c r="BD107" s="214">
        <v>3.161</v>
      </c>
      <c r="BE107" s="214">
        <v>3.1547999999999998</v>
      </c>
      <c r="BF107" s="214">
        <v>3.1635</v>
      </c>
      <c r="BG107" s="214">
        <v>3.3416999999999999</v>
      </c>
      <c r="BH107" s="214">
        <v>3.3910999999999998</v>
      </c>
      <c r="BI107" s="214">
        <v>3.3693</v>
      </c>
      <c r="BJ107" s="214">
        <v>3.3256999999999999</v>
      </c>
      <c r="BK107" s="214">
        <v>3.3504</v>
      </c>
      <c r="BL107" s="214">
        <v>3.5295000000000001</v>
      </c>
      <c r="BM107" s="214">
        <v>3.629</v>
      </c>
      <c r="BN107" s="214">
        <v>3.5569999999999999</v>
      </c>
      <c r="BO107" s="214">
        <v>3.5276999999999998</v>
      </c>
      <c r="BP107" s="214">
        <v>3.2770999999999999</v>
      </c>
      <c r="BQ107" s="214">
        <v>3.2650000000000001</v>
      </c>
      <c r="BR107" s="214">
        <v>3.2635999999999998</v>
      </c>
      <c r="BS107" s="214">
        <v>3.4306000000000001</v>
      </c>
      <c r="BT107" s="214">
        <v>3.4759000000000002</v>
      </c>
      <c r="BU107" s="214">
        <v>3.4561999999999999</v>
      </c>
      <c r="BV107" s="214">
        <v>3.4066999999999998</v>
      </c>
      <c r="BW107" s="214">
        <v>3.4359999999999999</v>
      </c>
      <c r="BX107" s="47">
        <v>3.5979999999999999</v>
      </c>
      <c r="BY107" s="47">
        <v>3.6955</v>
      </c>
      <c r="BZ107" s="47">
        <v>3.6244999999999998</v>
      </c>
      <c r="CA107" s="47">
        <v>3.6181999999999999</v>
      </c>
      <c r="CB107" s="47">
        <v>3.3807</v>
      </c>
      <c r="CC107" s="47">
        <v>3.3685999999999998</v>
      </c>
      <c r="CD107" s="47">
        <v>3.3672</v>
      </c>
      <c r="CE107" s="47">
        <v>3.5350000000000001</v>
      </c>
      <c r="CF107" s="47">
        <v>3.5853999999999999</v>
      </c>
      <c r="CG107" s="47">
        <v>3.5676000000000001</v>
      </c>
      <c r="CH107" s="47">
        <v>3.5200999999999998</v>
      </c>
      <c r="CI107" s="47">
        <v>3.524</v>
      </c>
      <c r="CJ107" s="47">
        <v>3.6846000000000001</v>
      </c>
      <c r="CK107" s="47">
        <v>3.7782</v>
      </c>
      <c r="CL107" s="47">
        <v>3.7159</v>
      </c>
      <c r="CM107" s="47">
        <v>3.7101000000000002</v>
      </c>
      <c r="CN107" s="47">
        <v>3.4651999999999998</v>
      </c>
      <c r="CO107" s="47">
        <v>3.4514</v>
      </c>
      <c r="CP107" s="47">
        <v>3.448</v>
      </c>
      <c r="CQ107" s="47">
        <v>3.6120999999999999</v>
      </c>
      <c r="CR107" s="47">
        <v>3.6629999999999998</v>
      </c>
      <c r="CS107" s="47">
        <v>3.6476000000000002</v>
      </c>
      <c r="CT107" s="47">
        <v>3.6034999999999999</v>
      </c>
      <c r="CU107" s="47">
        <v>3.6135000000000002</v>
      </c>
      <c r="CV107" s="47">
        <v>3.7625000000000002</v>
      </c>
      <c r="CW107" s="47">
        <v>3.8553999999999999</v>
      </c>
      <c r="CX107" s="47">
        <v>3.7917999999999998</v>
      </c>
      <c r="CY107" s="47">
        <v>3.7865000000000002</v>
      </c>
      <c r="CZ107" s="47">
        <v>3.5293000000000001</v>
      </c>
      <c r="DA107" s="47">
        <v>3.5127999999999999</v>
      </c>
      <c r="DB107" s="47">
        <v>3.5093999999999999</v>
      </c>
      <c r="DC107" s="47">
        <v>3.6709000000000001</v>
      </c>
      <c r="DD107" s="47">
        <v>3.7204000000000002</v>
      </c>
      <c r="DE107" s="47">
        <v>3.7061000000000002</v>
      </c>
      <c r="DF107" s="47">
        <v>3.6625999999999999</v>
      </c>
      <c r="DG107" s="47">
        <v>3.6793</v>
      </c>
      <c r="DH107" s="47">
        <v>3.8269000000000002</v>
      </c>
      <c r="DI107" s="47">
        <v>3.9209999999999998</v>
      </c>
      <c r="DJ107" s="47">
        <v>3.8551000000000002</v>
      </c>
      <c r="DK107" s="47">
        <v>3.8502999999999998</v>
      </c>
      <c r="DL107" s="47">
        <v>3.5859000000000001</v>
      </c>
      <c r="DM107" s="47">
        <v>3.5697000000000001</v>
      </c>
      <c r="DN107" s="47">
        <v>3.5691999999999999</v>
      </c>
      <c r="DO107" s="47">
        <v>3.7402000000000002</v>
      </c>
      <c r="DP107" s="47">
        <v>3.8113000000000001</v>
      </c>
      <c r="DQ107" s="47">
        <v>3.8052999999999999</v>
      </c>
      <c r="DR107" s="47">
        <v>3.7772000000000001</v>
      </c>
      <c r="DS107" s="47">
        <v>3.7993999999999999</v>
      </c>
      <c r="DT107" s="47">
        <v>3.9417</v>
      </c>
      <c r="DU107" s="47">
        <v>4.0340999999999996</v>
      </c>
      <c r="DV107" s="47">
        <v>3.9687000000000001</v>
      </c>
      <c r="DW107" s="47">
        <v>3.9643000000000002</v>
      </c>
      <c r="DX107" s="47">
        <v>3.6478999999999999</v>
      </c>
    </row>
    <row r="108" spans="3:128" s="47" customFormat="1" x14ac:dyDescent="0.2">
      <c r="C108" s="224">
        <f>NYMEX_Futures!B27</f>
        <v>43578</v>
      </c>
      <c r="D108" s="111"/>
      <c r="E108" s="111"/>
      <c r="F108" s="111"/>
      <c r="G108" s="217"/>
      <c r="H108" s="217"/>
      <c r="I108" s="217">
        <v>2.9893999999999998</v>
      </c>
      <c r="J108" s="217">
        <v>3.0985999999999998</v>
      </c>
      <c r="K108" s="217">
        <v>3.3639000000000001</v>
      </c>
      <c r="L108" s="217">
        <v>3.4519000000000002</v>
      </c>
      <c r="M108" s="217">
        <v>3.3635999999999999</v>
      </c>
      <c r="N108" s="217">
        <v>3.3917000000000002</v>
      </c>
      <c r="O108" s="217">
        <v>3.4121999999999999</v>
      </c>
      <c r="P108" s="217">
        <v>3.51</v>
      </c>
      <c r="Q108" s="217">
        <v>3.5432000000000001</v>
      </c>
      <c r="R108" s="217">
        <v>3.4802</v>
      </c>
      <c r="S108" s="217">
        <v>3.3260999999999998</v>
      </c>
      <c r="T108" s="217">
        <v>3</v>
      </c>
      <c r="U108" s="217">
        <v>3.0716000000000001</v>
      </c>
      <c r="V108" s="217">
        <v>3.0901000000000001</v>
      </c>
      <c r="W108" s="217">
        <v>3.2566000000000002</v>
      </c>
      <c r="X108" s="217">
        <v>3.2879</v>
      </c>
      <c r="Y108" s="217">
        <v>3.2644000000000002</v>
      </c>
      <c r="Z108" s="217">
        <v>3.1939000000000002</v>
      </c>
      <c r="AA108" s="217">
        <v>3.2814000000000001</v>
      </c>
      <c r="AB108" s="217">
        <v>3.4348000000000001</v>
      </c>
      <c r="AC108" s="217">
        <v>3.5242</v>
      </c>
      <c r="AD108" s="217">
        <v>3.4992000000000001</v>
      </c>
      <c r="AE108" s="217">
        <v>3.3134000000000001</v>
      </c>
      <c r="AF108" s="217">
        <v>3.1364999999999998</v>
      </c>
      <c r="AG108" s="217">
        <v>3.1070000000000002</v>
      </c>
      <c r="AH108" s="217">
        <v>3.1084000000000001</v>
      </c>
      <c r="AI108" s="217">
        <v>3.2808000000000002</v>
      </c>
      <c r="AJ108" s="217">
        <v>3.3227000000000002</v>
      </c>
      <c r="AK108" s="217">
        <v>3.2964000000000002</v>
      </c>
      <c r="AL108" s="217">
        <v>3.2490000000000001</v>
      </c>
      <c r="AM108" s="217">
        <v>3.246</v>
      </c>
      <c r="AN108" s="217">
        <v>3.4247000000000001</v>
      </c>
      <c r="AO108" s="217">
        <v>3.5183</v>
      </c>
      <c r="AP108" s="217">
        <v>3.4371999999999998</v>
      </c>
      <c r="AQ108" s="217">
        <v>3.3769999999999998</v>
      </c>
      <c r="AR108" s="217">
        <v>3.0889000000000002</v>
      </c>
      <c r="AS108" s="217">
        <v>3.0628000000000002</v>
      </c>
      <c r="AT108" s="217">
        <v>3.0632000000000001</v>
      </c>
      <c r="AU108" s="217">
        <v>3.2351999999999999</v>
      </c>
      <c r="AV108" s="217">
        <v>3.2784</v>
      </c>
      <c r="AW108" s="217">
        <v>3.2545000000000002</v>
      </c>
      <c r="AX108" s="217">
        <v>3.2078000000000002</v>
      </c>
      <c r="AY108" s="217">
        <v>3.2707000000000002</v>
      </c>
      <c r="AZ108" s="217">
        <v>3.4502999999999999</v>
      </c>
      <c r="BA108" s="217">
        <v>3.5444</v>
      </c>
      <c r="BB108" s="217">
        <v>3.4658000000000002</v>
      </c>
      <c r="BC108" s="217">
        <v>3.4203999999999999</v>
      </c>
      <c r="BD108" s="214">
        <v>3.1475</v>
      </c>
      <c r="BE108" s="214">
        <v>3.1415000000000002</v>
      </c>
      <c r="BF108" s="214">
        <v>3.1497999999999999</v>
      </c>
      <c r="BG108" s="214">
        <v>3.3287</v>
      </c>
      <c r="BH108" s="214">
        <v>3.3780000000000001</v>
      </c>
      <c r="BI108" s="214">
        <v>3.3561000000000001</v>
      </c>
      <c r="BJ108" s="214">
        <v>3.3123</v>
      </c>
      <c r="BK108" s="214">
        <v>3.3679000000000001</v>
      </c>
      <c r="BL108" s="214">
        <v>3.5467</v>
      </c>
      <c r="BM108" s="214">
        <v>3.6454</v>
      </c>
      <c r="BN108" s="214">
        <v>3.5731999999999999</v>
      </c>
      <c r="BO108" s="214">
        <v>3.5449999999999999</v>
      </c>
      <c r="BP108" s="214">
        <v>3.2635999999999998</v>
      </c>
      <c r="BQ108" s="214">
        <v>3.2515999999999998</v>
      </c>
      <c r="BR108" s="214">
        <v>3.25</v>
      </c>
      <c r="BS108" s="214">
        <v>3.4176000000000002</v>
      </c>
      <c r="BT108" s="214">
        <v>3.4628000000000001</v>
      </c>
      <c r="BU108" s="214">
        <v>3.4428999999999998</v>
      </c>
      <c r="BV108" s="214">
        <v>3.3933</v>
      </c>
      <c r="BW108" s="214">
        <v>3.4533999999999998</v>
      </c>
      <c r="BX108" s="47">
        <v>3.6152000000000002</v>
      </c>
      <c r="BY108" s="47">
        <v>3.7119</v>
      </c>
      <c r="BZ108" s="47">
        <v>3.6406999999999998</v>
      </c>
      <c r="CA108" s="47">
        <v>3.6355</v>
      </c>
      <c r="CB108" s="47">
        <v>3.3672</v>
      </c>
      <c r="CC108" s="47">
        <v>3.3552</v>
      </c>
      <c r="CD108" s="47">
        <v>3.3536000000000001</v>
      </c>
      <c r="CE108" s="47">
        <v>3.5219999999999998</v>
      </c>
      <c r="CF108" s="47">
        <v>3.5722</v>
      </c>
      <c r="CG108" s="47">
        <v>3.5543999999999998</v>
      </c>
      <c r="CH108" s="47">
        <v>3.5068000000000001</v>
      </c>
      <c r="CI108" s="47">
        <v>3.54</v>
      </c>
      <c r="CJ108" s="47">
        <v>3.7002000000000002</v>
      </c>
      <c r="CK108" s="47">
        <v>3.7930999999999999</v>
      </c>
      <c r="CL108" s="47">
        <v>3.7305999999999999</v>
      </c>
      <c r="CM108" s="47">
        <v>3.726</v>
      </c>
      <c r="CN108" s="47">
        <v>3.4517000000000002</v>
      </c>
      <c r="CO108" s="47">
        <v>3.4380000000000002</v>
      </c>
      <c r="CP108" s="47">
        <v>3.4344000000000001</v>
      </c>
      <c r="CQ108" s="47">
        <v>3.5991</v>
      </c>
      <c r="CR108" s="47">
        <v>3.6499000000000001</v>
      </c>
      <c r="CS108" s="47">
        <v>3.6343000000000001</v>
      </c>
      <c r="CT108" s="47">
        <v>3.5901999999999998</v>
      </c>
      <c r="CU108" s="47">
        <v>3.6280999999999999</v>
      </c>
      <c r="CV108" s="47">
        <v>3.7766999999999999</v>
      </c>
      <c r="CW108" s="47">
        <v>3.8687999999999998</v>
      </c>
      <c r="CX108" s="47">
        <v>3.8050000000000002</v>
      </c>
      <c r="CY108" s="47">
        <v>3.8010000000000002</v>
      </c>
      <c r="CZ108" s="47">
        <v>3.5158</v>
      </c>
      <c r="DA108" s="47">
        <v>3.4994000000000001</v>
      </c>
      <c r="DB108" s="47">
        <v>3.4956999999999998</v>
      </c>
      <c r="DC108" s="47">
        <v>3.6579000000000002</v>
      </c>
      <c r="DD108" s="47">
        <v>3.7071999999999998</v>
      </c>
      <c r="DE108" s="47">
        <v>3.6928999999999998</v>
      </c>
      <c r="DF108" s="47">
        <v>3.6492</v>
      </c>
      <c r="DG108" s="47">
        <v>3.6926000000000001</v>
      </c>
      <c r="DH108" s="47">
        <v>3.8397000000000001</v>
      </c>
      <c r="DI108" s="47">
        <v>3.9331</v>
      </c>
      <c r="DJ108" s="47">
        <v>3.8668999999999998</v>
      </c>
      <c r="DK108" s="47">
        <v>3.8633999999999999</v>
      </c>
      <c r="DL108" s="47">
        <v>3.5724</v>
      </c>
      <c r="DM108" s="47">
        <v>3.5562999999999998</v>
      </c>
      <c r="DN108" s="47">
        <v>3.5556000000000001</v>
      </c>
      <c r="DO108" s="47">
        <v>3.7271999999999998</v>
      </c>
      <c r="DP108" s="47">
        <v>3.7980999999999998</v>
      </c>
      <c r="DQ108" s="47">
        <v>3.7921</v>
      </c>
      <c r="DR108" s="47">
        <v>3.7637999999999998</v>
      </c>
      <c r="DS108" s="47">
        <v>3.8113999999999999</v>
      </c>
      <c r="DT108" s="47">
        <v>3.9531000000000001</v>
      </c>
      <c r="DU108" s="47">
        <v>4.0448000000000004</v>
      </c>
      <c r="DV108" s="47">
        <v>3.9792000000000001</v>
      </c>
      <c r="DW108" s="47">
        <v>3.9762</v>
      </c>
      <c r="DX108" s="47">
        <v>3.6343999999999999</v>
      </c>
    </row>
    <row r="109" spans="3:128" s="223" customFormat="1" x14ac:dyDescent="0.2">
      <c r="C109" s="224"/>
      <c r="D109" s="111"/>
      <c r="E109" s="111"/>
      <c r="F109" s="111"/>
      <c r="G109" s="217"/>
      <c r="H109" s="217"/>
      <c r="I109" s="217">
        <v>3.0971000000000002</v>
      </c>
      <c r="J109" s="217">
        <v>3.1958000000000002</v>
      </c>
      <c r="K109" s="217">
        <v>3.4540999999999999</v>
      </c>
      <c r="L109" s="217">
        <v>3.5362</v>
      </c>
      <c r="M109" s="217">
        <v>3.4333999999999998</v>
      </c>
      <c r="N109" s="217">
        <v>3.4634999999999998</v>
      </c>
      <c r="O109" s="217">
        <v>3.4910000000000001</v>
      </c>
      <c r="P109" s="217">
        <v>3.5859999999999999</v>
      </c>
      <c r="Q109" s="217">
        <v>3.6171000000000002</v>
      </c>
      <c r="R109" s="217">
        <v>3.5539999999999998</v>
      </c>
      <c r="S109" s="217">
        <v>3.39</v>
      </c>
      <c r="T109" s="217">
        <v>3.0289000000000001</v>
      </c>
      <c r="U109" s="217">
        <v>3.0983999999999998</v>
      </c>
      <c r="V109" s="217">
        <v>3.1171000000000002</v>
      </c>
      <c r="W109" s="217">
        <v>3.2835000000000001</v>
      </c>
      <c r="X109" s="217">
        <v>3.3149000000000002</v>
      </c>
      <c r="Y109" s="217">
        <v>3.2925</v>
      </c>
      <c r="Z109" s="217">
        <v>3.2219000000000002</v>
      </c>
      <c r="AA109" s="217">
        <v>3.3267000000000002</v>
      </c>
      <c r="AB109" s="217">
        <v>3.4813000000000001</v>
      </c>
      <c r="AC109" s="217">
        <v>3.5706000000000002</v>
      </c>
      <c r="AD109" s="217">
        <v>3.536</v>
      </c>
      <c r="AE109" s="217">
        <v>3.3458000000000001</v>
      </c>
      <c r="AF109" s="217">
        <v>3.1461000000000001</v>
      </c>
      <c r="AG109" s="217">
        <v>3.1168</v>
      </c>
      <c r="AH109" s="217">
        <v>3.1181999999999999</v>
      </c>
      <c r="AI109" s="217">
        <v>3.2902999999999998</v>
      </c>
      <c r="AJ109" s="217">
        <v>3.3325999999999998</v>
      </c>
      <c r="AK109" s="217">
        <v>3.3062</v>
      </c>
      <c r="AL109" s="217">
        <v>3.2587000000000002</v>
      </c>
      <c r="AM109" s="217">
        <v>3.2629000000000001</v>
      </c>
      <c r="AN109" s="217">
        <v>3.4424000000000001</v>
      </c>
      <c r="AO109" s="217">
        <v>3.5344000000000002</v>
      </c>
      <c r="AP109" s="217">
        <v>3.4535999999999998</v>
      </c>
      <c r="AQ109" s="217">
        <v>3.3906000000000001</v>
      </c>
      <c r="AR109" s="217">
        <v>3.1004999999999998</v>
      </c>
      <c r="AS109" s="217">
        <v>3.0775999999999999</v>
      </c>
      <c r="AT109" s="217">
        <v>3.0790000000000002</v>
      </c>
      <c r="AU109" s="217">
        <v>3.2496999999999998</v>
      </c>
      <c r="AV109" s="217">
        <v>3.2924000000000002</v>
      </c>
      <c r="AW109" s="217">
        <v>3.2673000000000001</v>
      </c>
      <c r="AX109" s="217">
        <v>3.2185000000000001</v>
      </c>
      <c r="AY109" s="217">
        <v>3.2837999999999998</v>
      </c>
      <c r="AZ109" s="217">
        <v>3.4630000000000001</v>
      </c>
      <c r="BA109" s="217">
        <v>3.5573000000000001</v>
      </c>
      <c r="BB109" s="217">
        <v>3.4792000000000001</v>
      </c>
      <c r="BC109" s="217">
        <v>3.4329999999999998</v>
      </c>
      <c r="BD109" s="214">
        <v>3.1581000000000001</v>
      </c>
      <c r="BE109" s="214">
        <v>3.1522000000000001</v>
      </c>
      <c r="BF109" s="214">
        <v>3.1606000000000001</v>
      </c>
      <c r="BG109" s="214">
        <v>3.3393000000000002</v>
      </c>
      <c r="BH109" s="214">
        <v>3.3889</v>
      </c>
      <c r="BI109" s="214">
        <v>3.3668</v>
      </c>
      <c r="BJ109" s="214">
        <v>3.323</v>
      </c>
      <c r="BK109" s="214">
        <v>3.3809999999999998</v>
      </c>
      <c r="BL109" s="214">
        <v>3.5594000000000001</v>
      </c>
      <c r="BM109" s="214">
        <v>3.6583000000000001</v>
      </c>
      <c r="BN109" s="214">
        <v>3.5865999999999998</v>
      </c>
      <c r="BO109" s="214">
        <v>3.5577000000000001</v>
      </c>
      <c r="BP109" s="214">
        <v>3.2742</v>
      </c>
      <c r="BQ109" s="214">
        <v>3.2624</v>
      </c>
      <c r="BR109" s="214">
        <v>3.2608000000000001</v>
      </c>
      <c r="BS109" s="214">
        <v>3.4281999999999999</v>
      </c>
      <c r="BT109" s="214">
        <v>3.4737</v>
      </c>
      <c r="BU109" s="214">
        <v>3.4537</v>
      </c>
      <c r="BV109" s="214">
        <v>3.4039999999999999</v>
      </c>
      <c r="BW109" s="214">
        <v>3.4664999999999999</v>
      </c>
      <c r="BX109" s="223">
        <v>3.6278999999999999</v>
      </c>
      <c r="BY109" s="223">
        <v>3.7248000000000001</v>
      </c>
      <c r="BZ109" s="223">
        <v>3.6541000000000001</v>
      </c>
      <c r="CA109" s="223">
        <v>3.6482000000000001</v>
      </c>
      <c r="CB109" s="223">
        <v>3.3776999999999999</v>
      </c>
      <c r="CC109" s="223">
        <v>3.3660000000000001</v>
      </c>
      <c r="CD109" s="223">
        <v>3.3643999999999998</v>
      </c>
      <c r="CE109" s="223">
        <v>3.5326</v>
      </c>
      <c r="CF109" s="223">
        <v>3.5831</v>
      </c>
      <c r="CG109" s="223">
        <v>3.5651000000000002</v>
      </c>
      <c r="CH109" s="223">
        <v>3.5175000000000001</v>
      </c>
      <c r="CI109" s="223">
        <v>3.5527000000000002</v>
      </c>
      <c r="CJ109" s="223">
        <v>3.7124000000000001</v>
      </c>
      <c r="CK109" s="223">
        <v>3.8054000000000001</v>
      </c>
      <c r="CL109" s="223">
        <v>3.7435</v>
      </c>
      <c r="CM109" s="223">
        <v>3.7381000000000002</v>
      </c>
      <c r="CN109" s="223">
        <v>3.4620000000000002</v>
      </c>
      <c r="CO109" s="223">
        <v>3.4485999999999999</v>
      </c>
      <c r="CP109" s="223">
        <v>3.4449000000000001</v>
      </c>
      <c r="CQ109" s="223">
        <v>3.6093999999999999</v>
      </c>
      <c r="CR109" s="223">
        <v>3.6606000000000001</v>
      </c>
      <c r="CS109" s="223">
        <v>3.6448</v>
      </c>
      <c r="CT109" s="223">
        <v>3.6006</v>
      </c>
      <c r="CU109" s="223">
        <v>3.6402999999999999</v>
      </c>
      <c r="CV109" s="223">
        <v>3.7884000000000002</v>
      </c>
      <c r="CW109" s="223">
        <v>3.8807</v>
      </c>
      <c r="CX109" s="223">
        <v>3.8174000000000001</v>
      </c>
      <c r="CY109" s="223">
        <v>3.8126000000000002</v>
      </c>
      <c r="CZ109" s="223">
        <v>3.5259</v>
      </c>
      <c r="DA109" s="223">
        <v>3.5097</v>
      </c>
      <c r="DB109" s="223">
        <v>3.5061</v>
      </c>
      <c r="DC109" s="223">
        <v>3.6678999999999999</v>
      </c>
      <c r="DD109" s="223">
        <v>3.7176999999999998</v>
      </c>
      <c r="DE109" s="223">
        <v>3.7031000000000001</v>
      </c>
      <c r="DF109" s="223">
        <v>3.6594000000000002</v>
      </c>
      <c r="DG109" s="223">
        <v>3.7042999999999999</v>
      </c>
      <c r="DH109" s="223">
        <v>3.851</v>
      </c>
      <c r="DI109" s="223">
        <v>3.9445000000000001</v>
      </c>
      <c r="DJ109" s="223">
        <v>3.8788999999999998</v>
      </c>
      <c r="DK109" s="223">
        <v>3.8746</v>
      </c>
      <c r="DL109" s="223">
        <v>3.5823</v>
      </c>
      <c r="DM109" s="223">
        <v>3.5663999999999998</v>
      </c>
      <c r="DN109" s="223">
        <v>3.5657000000000001</v>
      </c>
      <c r="DO109" s="223">
        <v>3.7370000000000001</v>
      </c>
      <c r="DP109" s="223">
        <v>3.8083</v>
      </c>
      <c r="DQ109" s="223">
        <v>3.8020999999999998</v>
      </c>
      <c r="DR109" s="223">
        <v>3.7736999999999998</v>
      </c>
      <c r="DS109" s="223">
        <v>3.8227000000000002</v>
      </c>
      <c r="DT109" s="223">
        <v>3.964</v>
      </c>
      <c r="DU109" s="223">
        <v>4.0556999999999999</v>
      </c>
      <c r="DV109" s="223">
        <v>3.9908000000000001</v>
      </c>
      <c r="DW109" s="223">
        <v>3.9870000000000001</v>
      </c>
      <c r="DX109" s="223">
        <v>3.6440999999999999</v>
      </c>
    </row>
    <row r="110" spans="3:128" s="223" customFormat="1" ht="15" x14ac:dyDescent="0.25">
      <c r="C110" s="224" t="s">
        <v>69</v>
      </c>
      <c r="D110" s="254">
        <f>'Day Ahead Averages'!E10</f>
        <v>3.73995238095238</v>
      </c>
      <c r="E110" s="254">
        <f>'Day Ahead Averages'!E9</f>
        <v>7.5004210526315802</v>
      </c>
      <c r="F110" s="254">
        <f>'Day Ahead Averages'!E8</f>
        <v>4.0064761904761896</v>
      </c>
      <c r="G110" s="254">
        <f>'Day Ahead Averages'!E7</f>
        <v>3.26713636363636</v>
      </c>
      <c r="H110" s="254">
        <f>'Day Ahead Averages'!E6</f>
        <v>3.3225333333333338</v>
      </c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</row>
    <row r="111" spans="3:128" s="47" customFormat="1" ht="25.5" x14ac:dyDescent="0.2">
      <c r="C111" s="103" t="s">
        <v>34</v>
      </c>
      <c r="D111" s="104">
        <f t="shared" ref="D111:BO111" si="10">IF(COUNT(D88:D110)&gt;0,AVERAGE(D88:D110),"")</f>
        <v>3.73995238095238</v>
      </c>
      <c r="E111" s="104">
        <f t="shared" si="10"/>
        <v>7.5004210526315802</v>
      </c>
      <c r="F111" s="104">
        <f t="shared" si="10"/>
        <v>4.0064761904761896</v>
      </c>
      <c r="G111" s="104">
        <f t="shared" si="10"/>
        <v>3.26713636363636</v>
      </c>
      <c r="H111" s="104">
        <f t="shared" si="10"/>
        <v>3.3225333333333338</v>
      </c>
      <c r="I111" s="104">
        <f t="shared" si="10"/>
        <v>3.1599000000000004</v>
      </c>
      <c r="J111" s="104">
        <f t="shared" si="10"/>
        <v>3.3408045454545463</v>
      </c>
      <c r="K111" s="104">
        <f t="shared" si="10"/>
        <v>3.4695454545454538</v>
      </c>
      <c r="L111" s="104">
        <f t="shared" si="10"/>
        <v>3.3980272727272722</v>
      </c>
      <c r="M111" s="104">
        <f t="shared" si="10"/>
        <v>3.3897090909090917</v>
      </c>
      <c r="N111" s="104">
        <f t="shared" si="10"/>
        <v>3.4420545454545461</v>
      </c>
      <c r="O111" s="104">
        <f t="shared" si="10"/>
        <v>3.5389999999999997</v>
      </c>
      <c r="P111" s="104">
        <f t="shared" si="10"/>
        <v>3.5765136363636358</v>
      </c>
      <c r="Q111" s="104">
        <f t="shared" si="10"/>
        <v>3.5393318181818185</v>
      </c>
      <c r="R111" s="104">
        <f t="shared" si="10"/>
        <v>3.3707636363636366</v>
      </c>
      <c r="S111" s="104">
        <f t="shared" si="10"/>
        <v>3.0885954545454548</v>
      </c>
      <c r="T111" s="104">
        <f t="shared" si="10"/>
        <v>3.0849272727272719</v>
      </c>
      <c r="U111" s="104">
        <f t="shared" si="10"/>
        <v>3.1168454545454538</v>
      </c>
      <c r="V111" s="104">
        <f t="shared" si="10"/>
        <v>3.247727272727273</v>
      </c>
      <c r="W111" s="104">
        <f t="shared" si="10"/>
        <v>3.3099454545454545</v>
      </c>
      <c r="X111" s="104">
        <f t="shared" si="10"/>
        <v>3.3017590909090901</v>
      </c>
      <c r="Y111" s="104">
        <f t="shared" si="10"/>
        <v>3.2403909090909093</v>
      </c>
      <c r="Z111" s="104">
        <f t="shared" si="10"/>
        <v>3.2986090909090908</v>
      </c>
      <c r="AA111" s="104">
        <f t="shared" si="10"/>
        <v>3.4328636363636367</v>
      </c>
      <c r="AB111" s="104">
        <f t="shared" si="10"/>
        <v>3.5308090909090919</v>
      </c>
      <c r="AC111" s="104">
        <f t="shared" si="10"/>
        <v>3.5326136363636365</v>
      </c>
      <c r="AD111" s="104">
        <f t="shared" si="10"/>
        <v>3.3702590909090913</v>
      </c>
      <c r="AE111" s="104">
        <f t="shared" si="10"/>
        <v>3.2236454545454554</v>
      </c>
      <c r="AF111" s="104">
        <f t="shared" si="10"/>
        <v>3.1628818181818188</v>
      </c>
      <c r="AG111" s="104">
        <f t="shared" si="10"/>
        <v>3.1562727272727273</v>
      </c>
      <c r="AH111" s="104">
        <f t="shared" si="10"/>
        <v>3.2911681818181822</v>
      </c>
      <c r="AI111" s="104">
        <f t="shared" si="10"/>
        <v>3.3636909090909088</v>
      </c>
      <c r="AJ111" s="104">
        <f t="shared" si="10"/>
        <v>3.3529090909090908</v>
      </c>
      <c r="AK111" s="104">
        <f t="shared" si="10"/>
        <v>3.3100000000000005</v>
      </c>
      <c r="AL111" s="104">
        <f t="shared" si="10"/>
        <v>3.283309090909091</v>
      </c>
      <c r="AM111" s="104">
        <f t="shared" si="10"/>
        <v>3.4123500000000004</v>
      </c>
      <c r="AN111" s="104">
        <f t="shared" si="10"/>
        <v>3.5245545454545453</v>
      </c>
      <c r="AO111" s="104">
        <f t="shared" si="10"/>
        <v>3.4862500000000001</v>
      </c>
      <c r="AP111" s="104">
        <f t="shared" si="10"/>
        <v>3.4209772727272725</v>
      </c>
      <c r="AQ111" s="104">
        <f t="shared" si="10"/>
        <v>3.2059818181818187</v>
      </c>
      <c r="AR111" s="104">
        <f t="shared" si="10"/>
        <v>3.1251090909090915</v>
      </c>
      <c r="AS111" s="104">
        <f t="shared" si="10"/>
        <v>3.1195318181818181</v>
      </c>
      <c r="AT111" s="104">
        <f t="shared" si="10"/>
        <v>3.2535227272727267</v>
      </c>
      <c r="AU111" s="104">
        <f t="shared" si="10"/>
        <v>3.3262272727272735</v>
      </c>
      <c r="AV111" s="104">
        <f t="shared" si="10"/>
        <v>3.3166500000000001</v>
      </c>
      <c r="AW111" s="104">
        <f t="shared" si="10"/>
        <v>3.272768181818182</v>
      </c>
      <c r="AX111" s="104">
        <f t="shared" si="10"/>
        <v>3.2647909090909093</v>
      </c>
      <c r="AY111" s="104">
        <f t="shared" si="10"/>
        <v>3.4121590909090909</v>
      </c>
      <c r="AZ111" s="104">
        <f t="shared" si="10"/>
        <v>3.5256454545454541</v>
      </c>
      <c r="BA111" s="104">
        <f t="shared" si="10"/>
        <v>3.4875545454545449</v>
      </c>
      <c r="BB111" s="104">
        <f t="shared" si="10"/>
        <v>3.4346863636363638</v>
      </c>
      <c r="BC111" s="104">
        <f t="shared" si="10"/>
        <v>3.2421999999999995</v>
      </c>
      <c r="BD111" s="104">
        <f t="shared" si="10"/>
        <v>3.1815818181818187</v>
      </c>
      <c r="BE111" s="104">
        <f t="shared" si="10"/>
        <v>3.1868409090909084</v>
      </c>
      <c r="BF111" s="104">
        <f t="shared" si="10"/>
        <v>3.3270409090909099</v>
      </c>
      <c r="BG111" s="104">
        <f t="shared" si="10"/>
        <v>3.4057636363636363</v>
      </c>
      <c r="BH111" s="104">
        <f t="shared" si="10"/>
        <v>3.4000318181818177</v>
      </c>
      <c r="BI111" s="104">
        <f t="shared" si="10"/>
        <v>3.3608409090909093</v>
      </c>
      <c r="BJ111" s="104">
        <f t="shared" si="10"/>
        <v>3.3621863636363627</v>
      </c>
      <c r="BK111" s="104">
        <f t="shared" si="10"/>
        <v>3.5074909090909099</v>
      </c>
      <c r="BL111" s="104">
        <f t="shared" si="10"/>
        <v>3.6245363636363632</v>
      </c>
      <c r="BM111" s="104">
        <f t="shared" si="10"/>
        <v>3.5943863636363633</v>
      </c>
      <c r="BN111" s="104">
        <f t="shared" si="10"/>
        <v>3.551331818181819</v>
      </c>
      <c r="BO111" s="104">
        <f t="shared" si="10"/>
        <v>3.3575727272727276</v>
      </c>
      <c r="BP111" s="104">
        <f t="shared" ref="BP111:BW111" si="11">IF(COUNT(BP88:BP110)&gt;0,AVERAGE(BP88:BP110),"")</f>
        <v>3.2887272727272716</v>
      </c>
      <c r="BQ111" s="104">
        <f t="shared" si="11"/>
        <v>3.2846818181818178</v>
      </c>
      <c r="BR111" s="104">
        <f t="shared" si="11"/>
        <v>3.4136227272727266</v>
      </c>
      <c r="BS111" s="104">
        <f t="shared" si="11"/>
        <v>3.4863818181818185</v>
      </c>
      <c r="BT111" s="104">
        <f t="shared" si="11"/>
        <v>3.4806181818181812</v>
      </c>
      <c r="BU111" s="104">
        <f t="shared" si="11"/>
        <v>3.4383909090909084</v>
      </c>
      <c r="BV111" s="104">
        <f t="shared" si="11"/>
        <v>3.4469136363636363</v>
      </c>
      <c r="BW111" s="104">
        <f t="shared" si="11"/>
        <v>3.581445454545455</v>
      </c>
    </row>
    <row r="112" spans="3:128" s="11" customFormat="1" x14ac:dyDescent="0.2">
      <c r="D112" s="156" t="s">
        <v>44</v>
      </c>
      <c r="E112" s="157"/>
      <c r="F112" s="157"/>
      <c r="G112" s="157"/>
      <c r="H112" s="157"/>
    </row>
    <row r="113" spans="4:4" s="11" customFormat="1" x14ac:dyDescent="0.2">
      <c r="D113" s="11" t="s">
        <v>70</v>
      </c>
    </row>
    <row r="114" spans="4:4" s="11" customFormat="1" x14ac:dyDescent="0.2"/>
    <row r="115" spans="4:4" s="11" customFormat="1" x14ac:dyDescent="0.2"/>
    <row r="116" spans="4:4" s="11" customFormat="1" x14ac:dyDescent="0.2"/>
    <row r="117" spans="4:4" s="11" customFormat="1" x14ac:dyDescent="0.2"/>
    <row r="118" spans="4:4" s="11" customFormat="1" x14ac:dyDescent="0.2"/>
    <row r="119" spans="4:4" s="11" customFormat="1" x14ac:dyDescent="0.2"/>
    <row r="120" spans="4:4" s="11" customFormat="1" x14ac:dyDescent="0.2"/>
    <row r="121" spans="4:4" s="11" customFormat="1" x14ac:dyDescent="0.2"/>
    <row r="122" spans="4:4" s="11" customFormat="1" x14ac:dyDescent="0.2"/>
    <row r="123" spans="4:4" s="11" customFormat="1" x14ac:dyDescent="0.2"/>
    <row r="124" spans="4:4" s="11" customFormat="1" x14ac:dyDescent="0.2"/>
    <row r="125" spans="4:4" s="11" customFormat="1" x14ac:dyDescent="0.2"/>
    <row r="126" spans="4:4" s="11" customFormat="1" x14ac:dyDescent="0.2"/>
    <row r="127" spans="4:4" s="11" customFormat="1" ht="14.25" customHeight="1" x14ac:dyDescent="0.2"/>
    <row r="128" spans="4:4" s="11" customFormat="1" x14ac:dyDescent="0.2"/>
    <row r="129" spans="3:33" s="11" customFormat="1" x14ac:dyDescent="0.2"/>
    <row r="130" spans="3:33" s="11" customFormat="1" x14ac:dyDescent="0.2"/>
    <row r="131" spans="3:33" s="11" customFormat="1" x14ac:dyDescent="0.2">
      <c r="C131" s="112"/>
      <c r="D131" s="113"/>
      <c r="E131" s="113"/>
      <c r="F131" s="113"/>
      <c r="G131" s="114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G131" s="115"/>
    </row>
    <row r="132" spans="3:33" s="11" customFormat="1" x14ac:dyDescent="0.2">
      <c r="C132" s="112"/>
      <c r="D132" s="113"/>
      <c r="E132" s="113"/>
      <c r="F132" s="113"/>
      <c r="G132" s="114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G132" s="115"/>
    </row>
    <row r="133" spans="3:33" s="11" customFormat="1" x14ac:dyDescent="0.2">
      <c r="C133" s="112"/>
      <c r="D133" s="113"/>
      <c r="E133" s="113"/>
      <c r="F133" s="113"/>
      <c r="G133" s="11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G133" s="115"/>
    </row>
    <row r="134" spans="3:33" s="11" customFormat="1" x14ac:dyDescent="0.2">
      <c r="C134" s="112"/>
      <c r="D134" s="113"/>
      <c r="E134" s="113"/>
      <c r="F134" s="113"/>
      <c r="G134" s="114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G134" s="115"/>
    </row>
    <row r="135" spans="3:33" x14ac:dyDescent="0.2">
      <c r="C135" s="116"/>
      <c r="D135" s="117"/>
      <c r="E135" s="117"/>
      <c r="F135" s="117"/>
      <c r="G135" s="11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G135" s="119"/>
    </row>
    <row r="136" spans="3:33" x14ac:dyDescent="0.2">
      <c r="C136" s="116"/>
      <c r="D136" s="117"/>
      <c r="E136" s="117"/>
      <c r="F136" s="117"/>
      <c r="G136" s="11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G136" s="119"/>
    </row>
    <row r="137" spans="3:33" x14ac:dyDescent="0.2">
      <c r="C137" s="116"/>
      <c r="D137" s="117"/>
      <c r="E137" s="117"/>
      <c r="F137" s="117"/>
      <c r="G137" s="11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G137" s="119"/>
    </row>
    <row r="138" spans="3:33" x14ac:dyDescent="0.2">
      <c r="C138" s="116"/>
      <c r="D138" s="117"/>
      <c r="E138" s="117"/>
      <c r="F138" s="117"/>
      <c r="G138" s="11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G138" s="119"/>
    </row>
    <row r="139" spans="3:33" x14ac:dyDescent="0.2">
      <c r="C139" s="116"/>
      <c r="D139" s="117"/>
      <c r="E139" s="117"/>
      <c r="F139" s="117"/>
      <c r="G139" s="11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G139" s="119"/>
    </row>
    <row r="140" spans="3:33" x14ac:dyDescent="0.2">
      <c r="C140" s="116"/>
      <c r="D140" s="117"/>
      <c r="E140" s="117"/>
      <c r="F140" s="117"/>
      <c r="G140" s="11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G140" s="119"/>
    </row>
    <row r="141" spans="3:33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3:33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3:33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3:33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4:20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4:20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4:20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4:20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4:20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4:20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4:20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4:20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4:20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4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4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4:20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4:20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4:20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4:20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4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4:20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4:20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4:20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4:20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4:20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4:20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4:20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4:20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4:20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4:20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4:20" x14ac:dyDescent="0.2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4:20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4:20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4:20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4:20" x14ac:dyDescent="0.2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4:20" x14ac:dyDescent="0.2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4:20" x14ac:dyDescent="0.2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4:20" x14ac:dyDescent="0.2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4:20" x14ac:dyDescent="0.2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4:20" x14ac:dyDescent="0.2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4:20" x14ac:dyDescent="0.2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4:20" x14ac:dyDescent="0.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4:20" x14ac:dyDescent="0.2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4:20" x14ac:dyDescent="0.2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4:20" x14ac:dyDescent="0.2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4:20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4:20" x14ac:dyDescent="0.2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4:20" x14ac:dyDescent="0.2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4:20" x14ac:dyDescent="0.2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4:20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4:20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4:20" x14ac:dyDescent="0.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4:20" x14ac:dyDescent="0.2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4:20" x14ac:dyDescent="0.2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4:20" x14ac:dyDescent="0.2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4:20" x14ac:dyDescent="0.2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</sheetData>
  <mergeCells count="1">
    <mergeCell ref="C52:F52"/>
  </mergeCells>
  <pageMargins left="0.75" right="0.75" top="1" bottom="1" header="0.5" footer="0.5"/>
  <pageSetup scale="2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>
    <pageSetUpPr fitToPage="1"/>
  </sheetPr>
  <dimension ref="A2:N123"/>
  <sheetViews>
    <sheetView showGridLines="0" zoomScaleNormal="100" workbookViewId="0">
      <selection activeCell="F12" sqref="F12"/>
    </sheetView>
  </sheetViews>
  <sheetFormatPr defaultRowHeight="12.75" x14ac:dyDescent="0.2"/>
  <cols>
    <col min="1" max="1" width="3.5703125" customWidth="1"/>
    <col min="2" max="2" width="2.85546875" customWidth="1"/>
    <col min="4" max="4" width="50.85546875" customWidth="1"/>
    <col min="5" max="5" width="11.42578125" bestFit="1" customWidth="1"/>
    <col min="6" max="6" width="51.5703125" style="79" customWidth="1"/>
    <col min="7" max="7" width="9.140625" style="123" customWidth="1"/>
    <col min="10" max="12" width="12.7109375" customWidth="1"/>
    <col min="13" max="13" width="19.5703125" customWidth="1"/>
  </cols>
  <sheetData>
    <row r="2" spans="1:14" ht="18" x14ac:dyDescent="0.25">
      <c r="C2" s="120" t="s">
        <v>35</v>
      </c>
      <c r="E2" s="121"/>
      <c r="F2" s="122"/>
      <c r="N2" s="147"/>
    </row>
    <row r="3" spans="1:14" s="11" customFormat="1" ht="12" customHeight="1" x14ac:dyDescent="0.2">
      <c r="C3" s="124"/>
      <c r="F3" s="125"/>
      <c r="G3" s="123"/>
      <c r="J3"/>
      <c r="K3"/>
      <c r="L3"/>
      <c r="M3"/>
      <c r="N3" s="147"/>
    </row>
    <row r="4" spans="1:14" s="11" customFormat="1" x14ac:dyDescent="0.2">
      <c r="D4" s="47"/>
      <c r="E4" s="47"/>
      <c r="F4" s="126"/>
      <c r="G4" s="29"/>
      <c r="J4"/>
      <c r="K4"/>
      <c r="L4"/>
      <c r="M4"/>
      <c r="N4" s="147"/>
    </row>
    <row r="5" spans="1:14" s="11" customFormat="1" ht="21" customHeight="1" x14ac:dyDescent="0.2">
      <c r="C5" s="127" t="s">
        <v>36</v>
      </c>
      <c r="D5" s="337" t="s">
        <v>37</v>
      </c>
      <c r="E5" s="337"/>
      <c r="F5" s="338"/>
      <c r="G5" s="29"/>
      <c r="J5"/>
      <c r="K5"/>
      <c r="L5"/>
      <c r="M5"/>
      <c r="N5" s="147"/>
    </row>
    <row r="6" spans="1:14" s="11" customFormat="1" ht="21" customHeight="1" x14ac:dyDescent="0.2">
      <c r="C6" s="128">
        <v>2</v>
      </c>
      <c r="D6" s="129" t="s">
        <v>38</v>
      </c>
      <c r="E6" s="131">
        <v>8.2000000000000003E-2</v>
      </c>
      <c r="F6" s="130" t="s">
        <v>84</v>
      </c>
      <c r="G6" s="29"/>
      <c r="J6"/>
      <c r="K6"/>
      <c r="L6"/>
      <c r="M6"/>
      <c r="N6" s="147"/>
    </row>
    <row r="7" spans="1:14" s="11" customFormat="1" ht="21" customHeight="1" x14ac:dyDescent="0.2">
      <c r="C7" s="128">
        <v>3</v>
      </c>
      <c r="D7" s="132" t="s">
        <v>39</v>
      </c>
      <c r="E7" s="133">
        <f>$E$13</f>
        <v>1.1828499999999999E-2</v>
      </c>
      <c r="F7" s="134"/>
      <c r="G7" s="29"/>
      <c r="J7"/>
      <c r="K7"/>
      <c r="L7"/>
      <c r="M7"/>
      <c r="N7" s="147"/>
    </row>
    <row r="8" spans="1:14" s="11" customFormat="1" ht="21" customHeight="1" x14ac:dyDescent="0.2">
      <c r="C8" s="135"/>
      <c r="D8" s="136"/>
      <c r="E8" s="137"/>
      <c r="F8" s="138"/>
      <c r="G8" s="29"/>
      <c r="J8"/>
      <c r="K8"/>
      <c r="L8"/>
      <c r="M8"/>
      <c r="N8" s="147"/>
    </row>
    <row r="9" spans="1:14" s="11" customFormat="1" ht="21" customHeight="1" x14ac:dyDescent="0.2">
      <c r="C9" s="135"/>
      <c r="D9" s="95"/>
      <c r="E9" s="140"/>
      <c r="F9" s="141"/>
      <c r="G9" s="29"/>
      <c r="J9"/>
      <c r="K9"/>
      <c r="L9"/>
      <c r="M9"/>
      <c r="N9" s="147"/>
    </row>
    <row r="10" spans="1:14" s="11" customFormat="1" ht="21" customHeight="1" x14ac:dyDescent="0.2">
      <c r="C10" s="142" t="s">
        <v>36</v>
      </c>
      <c r="D10" s="339" t="s">
        <v>40</v>
      </c>
      <c r="E10" s="339"/>
      <c r="F10" s="339"/>
      <c r="G10" s="29"/>
      <c r="H10" s="123"/>
      <c r="J10"/>
      <c r="K10" s="274" t="s">
        <v>90</v>
      </c>
      <c r="L10"/>
      <c r="M10"/>
      <c r="N10" s="147"/>
    </row>
    <row r="11" spans="1:14" s="11" customFormat="1" ht="21" customHeight="1" x14ac:dyDescent="0.2">
      <c r="C11" s="128">
        <v>1</v>
      </c>
      <c r="D11" s="132" t="s">
        <v>41</v>
      </c>
      <c r="E11" s="143">
        <v>1.4135999999999999E-2</v>
      </c>
      <c r="F11" s="139" t="s">
        <v>42</v>
      </c>
      <c r="G11" s="29" t="s">
        <v>92</v>
      </c>
      <c r="H11" s="123"/>
      <c r="J11"/>
      <c r="K11" s="194" t="s">
        <v>89</v>
      </c>
      <c r="L11"/>
      <c r="M11"/>
      <c r="N11" s="147"/>
    </row>
    <row r="12" spans="1:14" s="147" customFormat="1" x14ac:dyDescent="0.2">
      <c r="A12" s="11"/>
      <c r="B12" s="11"/>
      <c r="C12" s="128">
        <v>2</v>
      </c>
      <c r="D12" s="132" t="s">
        <v>43</v>
      </c>
      <c r="E12" s="226">
        <v>9.5209999999999999E-3</v>
      </c>
      <c r="F12" s="139" t="s">
        <v>72</v>
      </c>
      <c r="G12" s="29" t="s">
        <v>88</v>
      </c>
      <c r="H12" s="11"/>
      <c r="J12"/>
      <c r="K12"/>
      <c r="L12"/>
      <c r="M12"/>
    </row>
    <row r="13" spans="1:14" s="147" customFormat="1" x14ac:dyDescent="0.2">
      <c r="A13" s="11"/>
      <c r="B13" s="11"/>
      <c r="C13" s="128">
        <v>3</v>
      </c>
      <c r="D13" s="132" t="s">
        <v>39</v>
      </c>
      <c r="E13" s="144">
        <f>AVERAGE($E$11:$E$12)</f>
        <v>1.1828499999999999E-2</v>
      </c>
      <c r="F13" s="134"/>
      <c r="G13" s="29"/>
      <c r="H13" s="11"/>
      <c r="J13"/>
      <c r="K13"/>
      <c r="L13"/>
      <c r="M13"/>
    </row>
    <row r="14" spans="1:14" s="147" customFormat="1" x14ac:dyDescent="0.2">
      <c r="B14" s="11"/>
      <c r="C14" s="135"/>
      <c r="D14" s="145"/>
      <c r="E14" s="146"/>
      <c r="F14" s="141"/>
      <c r="G14" s="123"/>
      <c r="J14"/>
      <c r="K14"/>
      <c r="L14"/>
      <c r="M14"/>
    </row>
    <row r="15" spans="1:14" s="147" customFormat="1" x14ac:dyDescent="0.2">
      <c r="B15" s="11"/>
      <c r="C15" s="135"/>
      <c r="D15" s="145"/>
      <c r="E15" s="146"/>
      <c r="F15" s="141"/>
      <c r="G15" s="123"/>
      <c r="J15"/>
      <c r="K15"/>
      <c r="L15"/>
      <c r="M15"/>
    </row>
    <row r="16" spans="1:14" s="11" customFormat="1" x14ac:dyDescent="0.2">
      <c r="A16" s="147"/>
      <c r="B16" s="147"/>
      <c r="C16" s="147"/>
      <c r="D16" s="147"/>
      <c r="E16" s="147"/>
      <c r="F16" s="148"/>
      <c r="G16" s="147"/>
      <c r="H16" s="147"/>
      <c r="J16"/>
      <c r="K16"/>
      <c r="L16"/>
      <c r="M16"/>
    </row>
    <row r="17" spans="1:13" s="147" customFormat="1" x14ac:dyDescent="0.2">
      <c r="E17" s="11"/>
      <c r="F17" s="148"/>
    </row>
    <row r="18" spans="1:13" s="147" customFormat="1" x14ac:dyDescent="0.2">
      <c r="A18" s="11"/>
      <c r="F18" s="148"/>
      <c r="H18" s="11"/>
    </row>
    <row r="19" spans="1:13" s="147" customFormat="1" x14ac:dyDescent="0.2">
      <c r="F19" s="148"/>
      <c r="J19" s="152"/>
      <c r="K19" s="152"/>
      <c r="L19" s="152"/>
      <c r="M19" s="152"/>
    </row>
    <row r="20" spans="1:13" s="147" customFormat="1" x14ac:dyDescent="0.2">
      <c r="B20" s="11"/>
      <c r="C20" s="11"/>
      <c r="D20" s="11"/>
      <c r="E20" s="11"/>
      <c r="F20" s="125"/>
      <c r="G20" s="123"/>
      <c r="J20" s="152"/>
      <c r="K20" s="152"/>
      <c r="L20" s="152"/>
      <c r="M20" s="152"/>
    </row>
    <row r="21" spans="1:13" s="147" customFormat="1" x14ac:dyDescent="0.2">
      <c r="F21" s="148"/>
      <c r="J21" s="152"/>
      <c r="K21" s="152"/>
      <c r="L21" s="152"/>
      <c r="M21" s="152"/>
    </row>
    <row r="22" spans="1:13" s="147" customFormat="1" x14ac:dyDescent="0.2">
      <c r="F22" s="148"/>
      <c r="J22" s="152"/>
      <c r="K22" s="152"/>
      <c r="L22" s="152"/>
      <c r="M22" s="152"/>
    </row>
    <row r="23" spans="1:13" s="147" customFormat="1" x14ac:dyDescent="0.2">
      <c r="F23" s="148"/>
      <c r="J23" s="152"/>
      <c r="K23" s="152"/>
      <c r="L23" s="152"/>
      <c r="M23" s="152"/>
    </row>
    <row r="24" spans="1:13" s="147" customFormat="1" x14ac:dyDescent="0.2">
      <c r="E24" s="149"/>
      <c r="F24" s="148"/>
      <c r="J24" s="152"/>
      <c r="K24" s="152"/>
      <c r="L24" s="152"/>
      <c r="M24" s="152"/>
    </row>
    <row r="25" spans="1:13" s="147" customFormat="1" x14ac:dyDescent="0.2">
      <c r="E25" s="149"/>
      <c r="F25" s="148"/>
      <c r="J25" s="152"/>
      <c r="K25" s="152"/>
      <c r="L25" s="152"/>
      <c r="M25" s="152"/>
    </row>
    <row r="26" spans="1:13" s="147" customFormat="1" x14ac:dyDescent="0.2">
      <c r="F26" s="148"/>
      <c r="J26" s="152"/>
      <c r="K26" s="152"/>
      <c r="L26" s="152"/>
      <c r="M26" s="152"/>
    </row>
    <row r="27" spans="1:13" s="147" customFormat="1" x14ac:dyDescent="0.2">
      <c r="F27" s="148"/>
      <c r="J27" s="152"/>
      <c r="K27" s="152"/>
      <c r="L27" s="152"/>
      <c r="M27" s="152"/>
    </row>
    <row r="28" spans="1:13" s="147" customFormat="1" x14ac:dyDescent="0.2">
      <c r="F28" s="148"/>
      <c r="J28" s="152"/>
      <c r="K28" s="152"/>
      <c r="L28" s="152"/>
      <c r="M28" s="152"/>
    </row>
    <row r="29" spans="1:13" s="147" customFormat="1" x14ac:dyDescent="0.2">
      <c r="F29" s="148"/>
      <c r="J29" s="152"/>
      <c r="K29" s="152"/>
      <c r="L29" s="152"/>
      <c r="M29" s="152"/>
    </row>
    <row r="30" spans="1:13" s="147" customFormat="1" x14ac:dyDescent="0.2">
      <c r="F30" s="148"/>
      <c r="J30" s="152"/>
      <c r="K30" s="152"/>
      <c r="L30" s="152"/>
      <c r="M30" s="152"/>
    </row>
    <row r="31" spans="1:13" s="147" customFormat="1" x14ac:dyDescent="0.2">
      <c r="F31" s="148"/>
      <c r="J31" s="152"/>
      <c r="K31" s="152"/>
      <c r="L31" s="152"/>
      <c r="M31" s="152"/>
    </row>
    <row r="32" spans="1:13" s="147" customFormat="1" x14ac:dyDescent="0.2">
      <c r="F32" s="148"/>
      <c r="J32" s="152"/>
      <c r="K32" s="152"/>
      <c r="L32" s="152"/>
      <c r="M32" s="152"/>
    </row>
    <row r="33" spans="6:13" s="147" customFormat="1" x14ac:dyDescent="0.2">
      <c r="F33" s="148"/>
      <c r="J33"/>
      <c r="K33"/>
      <c r="L33"/>
      <c r="M33"/>
    </row>
    <row r="34" spans="6:13" s="147" customFormat="1" x14ac:dyDescent="0.2">
      <c r="F34" s="148"/>
      <c r="J34"/>
      <c r="K34"/>
      <c r="L34"/>
      <c r="M34"/>
    </row>
    <row r="35" spans="6:13" s="147" customFormat="1" x14ac:dyDescent="0.2">
      <c r="F35" s="148"/>
      <c r="J35"/>
      <c r="K35"/>
      <c r="L35"/>
      <c r="M35"/>
    </row>
    <row r="36" spans="6:13" s="147" customFormat="1" x14ac:dyDescent="0.2">
      <c r="F36" s="148"/>
      <c r="J36"/>
      <c r="K36"/>
      <c r="L36"/>
      <c r="M36"/>
    </row>
    <row r="37" spans="6:13" s="147" customFormat="1" x14ac:dyDescent="0.2">
      <c r="F37" s="148"/>
      <c r="J37"/>
      <c r="K37"/>
      <c r="L37"/>
      <c r="M37"/>
    </row>
    <row r="38" spans="6:13" s="147" customFormat="1" x14ac:dyDescent="0.2">
      <c r="F38" s="148"/>
      <c r="J38"/>
      <c r="K38"/>
      <c r="L38"/>
      <c r="M38"/>
    </row>
    <row r="39" spans="6:13" s="147" customFormat="1" x14ac:dyDescent="0.2">
      <c r="F39" s="148"/>
      <c r="J39"/>
      <c r="K39"/>
      <c r="L39"/>
      <c r="M39"/>
    </row>
    <row r="40" spans="6:13" s="147" customFormat="1" x14ac:dyDescent="0.2">
      <c r="F40" s="148"/>
      <c r="J40"/>
      <c r="K40"/>
      <c r="L40"/>
      <c r="M40"/>
    </row>
    <row r="41" spans="6:13" s="147" customFormat="1" x14ac:dyDescent="0.2">
      <c r="F41" s="148"/>
      <c r="J41"/>
      <c r="K41"/>
      <c r="L41"/>
      <c r="M41"/>
    </row>
    <row r="42" spans="6:13" s="147" customFormat="1" x14ac:dyDescent="0.2">
      <c r="F42" s="148"/>
      <c r="J42"/>
      <c r="K42"/>
      <c r="L42"/>
      <c r="M42"/>
    </row>
    <row r="43" spans="6:13" s="147" customFormat="1" x14ac:dyDescent="0.2">
      <c r="F43" s="148"/>
      <c r="J43"/>
      <c r="K43"/>
      <c r="L43"/>
      <c r="M43"/>
    </row>
    <row r="44" spans="6:13" s="147" customFormat="1" x14ac:dyDescent="0.2">
      <c r="F44" s="148"/>
      <c r="J44"/>
      <c r="K44"/>
      <c r="L44"/>
      <c r="M44"/>
    </row>
    <row r="45" spans="6:13" s="147" customFormat="1" x14ac:dyDescent="0.2">
      <c r="F45" s="148"/>
      <c r="J45"/>
      <c r="K45"/>
      <c r="L45"/>
      <c r="M45"/>
    </row>
    <row r="46" spans="6:13" s="147" customFormat="1" x14ac:dyDescent="0.2">
      <c r="F46" s="148"/>
      <c r="J46"/>
      <c r="K46"/>
      <c r="L46"/>
      <c r="M46"/>
    </row>
    <row r="47" spans="6:13" s="147" customFormat="1" x14ac:dyDescent="0.2">
      <c r="F47" s="148"/>
      <c r="J47"/>
      <c r="K47"/>
      <c r="L47"/>
      <c r="M47"/>
    </row>
    <row r="48" spans="6:13" s="147" customFormat="1" x14ac:dyDescent="0.2">
      <c r="F48" s="148"/>
      <c r="J48"/>
      <c r="K48"/>
      <c r="L48"/>
      <c r="M48"/>
    </row>
    <row r="49" spans="6:13" s="147" customFormat="1" x14ac:dyDescent="0.2">
      <c r="F49" s="148"/>
      <c r="J49"/>
      <c r="K49"/>
      <c r="L49"/>
      <c r="M49"/>
    </row>
    <row r="50" spans="6:13" s="147" customFormat="1" x14ac:dyDescent="0.2">
      <c r="F50" s="148"/>
      <c r="J50"/>
      <c r="K50"/>
      <c r="L50"/>
      <c r="M50"/>
    </row>
    <row r="51" spans="6:13" s="147" customFormat="1" x14ac:dyDescent="0.2">
      <c r="F51" s="148"/>
      <c r="J51"/>
      <c r="K51"/>
      <c r="L51"/>
      <c r="M51"/>
    </row>
    <row r="52" spans="6:13" s="147" customFormat="1" x14ac:dyDescent="0.2">
      <c r="F52" s="148"/>
      <c r="J52"/>
      <c r="K52"/>
      <c r="L52"/>
      <c r="M52"/>
    </row>
    <row r="53" spans="6:13" s="147" customFormat="1" x14ac:dyDescent="0.2">
      <c r="F53" s="148"/>
      <c r="J53"/>
      <c r="K53"/>
      <c r="L53"/>
      <c r="M53"/>
    </row>
    <row r="54" spans="6:13" s="147" customFormat="1" x14ac:dyDescent="0.2">
      <c r="F54" s="148"/>
      <c r="J54"/>
      <c r="K54"/>
      <c r="L54"/>
      <c r="M54"/>
    </row>
    <row r="55" spans="6:13" s="147" customFormat="1" x14ac:dyDescent="0.2">
      <c r="F55" s="148"/>
      <c r="J55"/>
      <c r="K55"/>
      <c r="L55"/>
      <c r="M55"/>
    </row>
    <row r="56" spans="6:13" s="147" customFormat="1" x14ac:dyDescent="0.2">
      <c r="F56" s="148"/>
      <c r="J56"/>
      <c r="K56"/>
      <c r="L56"/>
      <c r="M56"/>
    </row>
    <row r="57" spans="6:13" s="147" customFormat="1" x14ac:dyDescent="0.2">
      <c r="F57" s="148"/>
      <c r="J57"/>
      <c r="K57"/>
      <c r="L57"/>
      <c r="M57"/>
    </row>
    <row r="58" spans="6:13" s="147" customFormat="1" x14ac:dyDescent="0.2">
      <c r="F58" s="148"/>
      <c r="J58"/>
      <c r="K58"/>
      <c r="L58"/>
      <c r="M58"/>
    </row>
    <row r="59" spans="6:13" s="147" customFormat="1" x14ac:dyDescent="0.2">
      <c r="F59" s="148"/>
      <c r="J59"/>
      <c r="K59"/>
      <c r="L59"/>
      <c r="M59"/>
    </row>
    <row r="60" spans="6:13" s="147" customFormat="1" x14ac:dyDescent="0.2">
      <c r="F60" s="148"/>
      <c r="J60"/>
      <c r="K60"/>
      <c r="L60"/>
      <c r="M60"/>
    </row>
    <row r="61" spans="6:13" s="147" customFormat="1" x14ac:dyDescent="0.2">
      <c r="F61" s="148"/>
      <c r="J61"/>
      <c r="K61"/>
      <c r="L61"/>
      <c r="M61"/>
    </row>
    <row r="62" spans="6:13" s="147" customFormat="1" x14ac:dyDescent="0.2">
      <c r="F62" s="148"/>
      <c r="J62"/>
      <c r="K62"/>
      <c r="L62"/>
      <c r="M62"/>
    </row>
    <row r="63" spans="6:13" s="147" customFormat="1" x14ac:dyDescent="0.2">
      <c r="F63" s="148"/>
      <c r="J63"/>
      <c r="K63"/>
      <c r="L63"/>
      <c r="M63"/>
    </row>
    <row r="64" spans="6:13" s="147" customFormat="1" x14ac:dyDescent="0.2">
      <c r="F64" s="148"/>
      <c r="J64"/>
      <c r="K64"/>
      <c r="L64"/>
      <c r="M64"/>
    </row>
    <row r="65" spans="2:14" s="147" customFormat="1" x14ac:dyDescent="0.2">
      <c r="F65" s="148"/>
      <c r="J65"/>
      <c r="K65"/>
      <c r="L65"/>
      <c r="M65"/>
    </row>
    <row r="66" spans="2:14" s="147" customFormat="1" x14ac:dyDescent="0.2">
      <c r="F66" s="148"/>
      <c r="J66"/>
      <c r="K66"/>
      <c r="L66"/>
      <c r="M66"/>
    </row>
    <row r="67" spans="2:14" s="147" customFormat="1" x14ac:dyDescent="0.2">
      <c r="F67" s="148"/>
      <c r="J67"/>
      <c r="K67"/>
      <c r="L67"/>
      <c r="M67"/>
    </row>
    <row r="68" spans="2:14" s="147" customFormat="1" x14ac:dyDescent="0.2">
      <c r="F68" s="148"/>
      <c r="J68"/>
      <c r="K68"/>
      <c r="L68"/>
      <c r="M68"/>
    </row>
    <row r="69" spans="2:14" s="147" customFormat="1" x14ac:dyDescent="0.2">
      <c r="F69" s="148"/>
      <c r="J69"/>
      <c r="K69"/>
      <c r="L69"/>
      <c r="M69"/>
    </row>
    <row r="70" spans="2:14" s="147" customFormat="1" x14ac:dyDescent="0.2">
      <c r="F70" s="148"/>
      <c r="J70"/>
      <c r="K70"/>
      <c r="L70"/>
      <c r="M70"/>
    </row>
    <row r="71" spans="2:14" s="147" customFormat="1" x14ac:dyDescent="0.2">
      <c r="F71" s="148"/>
      <c r="J71"/>
      <c r="K71"/>
      <c r="L71"/>
      <c r="M71"/>
    </row>
    <row r="72" spans="2:14" s="147" customFormat="1" x14ac:dyDescent="0.2">
      <c r="F72" s="148"/>
      <c r="J72"/>
      <c r="K72"/>
      <c r="L72"/>
      <c r="M72"/>
    </row>
    <row r="73" spans="2:14" s="147" customFormat="1" x14ac:dyDescent="0.2">
      <c r="F73" s="148"/>
      <c r="H73" s="150"/>
      <c r="J73"/>
      <c r="K73"/>
      <c r="L73"/>
      <c r="M73"/>
    </row>
    <row r="74" spans="2:14" s="147" customFormat="1" x14ac:dyDescent="0.2">
      <c r="F74" s="148"/>
      <c r="J74"/>
      <c r="K74"/>
      <c r="L74"/>
      <c r="M74"/>
    </row>
    <row r="75" spans="2:14" s="147" customFormat="1" x14ac:dyDescent="0.2">
      <c r="F75" s="148"/>
      <c r="J75"/>
      <c r="K75"/>
      <c r="L75"/>
      <c r="M75"/>
    </row>
    <row r="76" spans="2:14" s="147" customFormat="1" x14ac:dyDescent="0.2">
      <c r="F76" s="148"/>
      <c r="I76" s="11"/>
      <c r="J76"/>
      <c r="K76"/>
      <c r="L76"/>
      <c r="M76"/>
      <c r="N76" s="11"/>
    </row>
    <row r="77" spans="2:14" s="147" customFormat="1" x14ac:dyDescent="0.2">
      <c r="F77" s="148"/>
      <c r="I77" s="11"/>
      <c r="J77"/>
      <c r="K77"/>
      <c r="L77"/>
      <c r="M77"/>
      <c r="N77" s="11"/>
    </row>
    <row r="78" spans="2:14" s="152" customFormat="1" x14ac:dyDescent="0.2">
      <c r="B78" s="147"/>
      <c r="C78" s="147"/>
      <c r="D78" s="147"/>
      <c r="E78" s="147"/>
      <c r="F78" s="148"/>
      <c r="G78" s="147"/>
      <c r="I78"/>
      <c r="J78"/>
      <c r="K78"/>
      <c r="L78"/>
      <c r="M78"/>
      <c r="N78"/>
    </row>
    <row r="79" spans="2:14" s="152" customFormat="1" x14ac:dyDescent="0.2">
      <c r="B79" s="147"/>
      <c r="C79" s="147"/>
      <c r="D79" s="147"/>
      <c r="E79" s="147"/>
      <c r="F79" s="148"/>
      <c r="G79" s="147"/>
      <c r="I79"/>
      <c r="J79"/>
      <c r="K79"/>
      <c r="L79"/>
      <c r="M79"/>
      <c r="N79"/>
    </row>
    <row r="80" spans="2:14" s="152" customFormat="1" x14ac:dyDescent="0.2">
      <c r="F80" s="151"/>
      <c r="I80"/>
      <c r="J80"/>
      <c r="K80"/>
      <c r="L80"/>
      <c r="M80"/>
      <c r="N80"/>
    </row>
    <row r="81" spans="1:14" s="152" customFormat="1" x14ac:dyDescent="0.2">
      <c r="F81" s="151"/>
      <c r="I81"/>
      <c r="J81"/>
      <c r="K81"/>
      <c r="L81"/>
      <c r="M81"/>
      <c r="N81"/>
    </row>
    <row r="82" spans="1:14" s="152" customFormat="1" x14ac:dyDescent="0.2">
      <c r="F82" s="151"/>
      <c r="H82" s="153"/>
      <c r="I82"/>
      <c r="J82"/>
      <c r="K82"/>
      <c r="L82"/>
      <c r="M82"/>
      <c r="N82"/>
    </row>
    <row r="83" spans="1:14" s="152" customFormat="1" x14ac:dyDescent="0.2">
      <c r="F83" s="151"/>
      <c r="H83" s="154"/>
      <c r="I83"/>
      <c r="J83"/>
      <c r="K83"/>
      <c r="L83"/>
      <c r="M83"/>
      <c r="N83"/>
    </row>
    <row r="84" spans="1:14" s="152" customFormat="1" x14ac:dyDescent="0.2">
      <c r="F84" s="151"/>
      <c r="I84"/>
      <c r="J84"/>
      <c r="K84"/>
      <c r="L84"/>
      <c r="M84"/>
      <c r="N84"/>
    </row>
    <row r="85" spans="1:14" s="152" customFormat="1" x14ac:dyDescent="0.2">
      <c r="F85" s="151"/>
      <c r="I85"/>
      <c r="J85"/>
      <c r="K85"/>
      <c r="L85"/>
      <c r="M85"/>
      <c r="N85"/>
    </row>
    <row r="86" spans="1:14" s="152" customFormat="1" x14ac:dyDescent="0.2">
      <c r="F86" s="151"/>
      <c r="I86"/>
      <c r="J86"/>
      <c r="K86"/>
      <c r="L86"/>
      <c r="M86"/>
      <c r="N86"/>
    </row>
    <row r="87" spans="1:14" s="152" customFormat="1" x14ac:dyDescent="0.2">
      <c r="F87" s="151"/>
      <c r="I87"/>
      <c r="J87"/>
      <c r="K87"/>
      <c r="L87"/>
      <c r="M87"/>
      <c r="N87"/>
    </row>
    <row r="88" spans="1:14" s="152" customFormat="1" x14ac:dyDescent="0.2">
      <c r="F88" s="151"/>
      <c r="I88"/>
      <c r="J88"/>
      <c r="K88"/>
      <c r="L88"/>
      <c r="M88"/>
      <c r="N88"/>
    </row>
    <row r="89" spans="1:14" s="152" customFormat="1" x14ac:dyDescent="0.2">
      <c r="F89" s="151"/>
      <c r="I89"/>
      <c r="J89"/>
      <c r="K89"/>
      <c r="L89"/>
      <c r="M89"/>
      <c r="N89"/>
    </row>
    <row r="90" spans="1:14" s="152" customFormat="1" x14ac:dyDescent="0.2">
      <c r="F90" s="151"/>
      <c r="I90"/>
      <c r="J90"/>
      <c r="K90"/>
      <c r="L90"/>
      <c r="M90"/>
      <c r="N90"/>
    </row>
    <row r="91" spans="1:14" s="152" customFormat="1" x14ac:dyDescent="0.2">
      <c r="F91" s="151"/>
      <c r="H91"/>
      <c r="I91"/>
      <c r="J91"/>
      <c r="K91"/>
      <c r="L91"/>
      <c r="M91"/>
      <c r="N91"/>
    </row>
    <row r="92" spans="1:14" x14ac:dyDescent="0.2">
      <c r="A92" s="152"/>
      <c r="B92" s="152"/>
      <c r="C92" s="152"/>
      <c r="D92" s="152"/>
      <c r="E92" s="152"/>
      <c r="F92" s="151"/>
      <c r="G92" s="152"/>
    </row>
    <row r="93" spans="1:14" x14ac:dyDescent="0.2">
      <c r="A93" s="152"/>
      <c r="B93" s="152"/>
      <c r="C93" s="152"/>
      <c r="D93" s="152"/>
      <c r="E93" s="152"/>
      <c r="F93" s="151"/>
      <c r="G93" s="152"/>
    </row>
    <row r="94" spans="1:14" x14ac:dyDescent="0.2">
      <c r="B94" s="152"/>
      <c r="C94" s="152"/>
      <c r="D94" s="152"/>
      <c r="E94" s="152"/>
      <c r="F94" s="151"/>
      <c r="G94" s="152"/>
    </row>
    <row r="95" spans="1:14" x14ac:dyDescent="0.2">
      <c r="B95" s="152"/>
      <c r="C95" s="152"/>
      <c r="D95" s="152"/>
      <c r="E95" s="152"/>
      <c r="F95" s="151"/>
      <c r="G95" s="152"/>
    </row>
    <row r="110" spans="9:14" x14ac:dyDescent="0.2">
      <c r="I110" s="152"/>
      <c r="N110" s="152"/>
    </row>
    <row r="111" spans="9:14" x14ac:dyDescent="0.2">
      <c r="I111" s="152"/>
      <c r="N111" s="152"/>
    </row>
    <row r="112" spans="9:14" x14ac:dyDescent="0.2">
      <c r="I112" s="152"/>
      <c r="N112" s="152"/>
    </row>
    <row r="113" spans="9:14" x14ac:dyDescent="0.2">
      <c r="I113" s="152"/>
      <c r="N113" s="152"/>
    </row>
    <row r="115" spans="9:14" x14ac:dyDescent="0.2">
      <c r="I115" s="152"/>
      <c r="N115" s="152"/>
    </row>
    <row r="116" spans="9:14" x14ac:dyDescent="0.2">
      <c r="I116" s="152"/>
      <c r="N116" s="152"/>
    </row>
    <row r="117" spans="9:14" x14ac:dyDescent="0.2">
      <c r="I117" s="152"/>
      <c r="N117" s="152"/>
    </row>
    <row r="118" spans="9:14" x14ac:dyDescent="0.2">
      <c r="I118" s="152"/>
      <c r="N118" s="152"/>
    </row>
    <row r="119" spans="9:14" x14ac:dyDescent="0.2">
      <c r="I119" s="152"/>
      <c r="N119" s="152"/>
    </row>
    <row r="120" spans="9:14" x14ac:dyDescent="0.2">
      <c r="I120" s="152"/>
      <c r="N120" s="152"/>
    </row>
    <row r="121" spans="9:14" x14ac:dyDescent="0.2">
      <c r="I121" s="152"/>
      <c r="N121" s="152"/>
    </row>
    <row r="122" spans="9:14" x14ac:dyDescent="0.2">
      <c r="I122" s="152"/>
      <c r="N122" s="152"/>
    </row>
    <row r="123" spans="9:14" x14ac:dyDescent="0.2">
      <c r="I123" s="152"/>
      <c r="N123" s="152"/>
    </row>
  </sheetData>
  <mergeCells count="2">
    <mergeCell ref="D5:F5"/>
    <mergeCell ref="D10:F10"/>
  </mergeCells>
  <hyperlinks>
    <hyperlink ref="F11" r:id="rId1" xr:uid="{00000000-0004-0000-0800-000002000000}"/>
    <hyperlink ref="F12" r:id="rId2" xr:uid="{211EAB1F-D85E-4941-A50F-5ADB480D9DF0}"/>
  </hyperlinks>
  <printOptions horizontalCentered="1"/>
  <pageMargins left="0.75" right="0.75" top="1" bottom="1" header="0.5" footer="0.5"/>
  <pageSetup scale="80" orientation="landscape" horizontalDpi="4294967293" r:id="rId3"/>
  <headerFooter alignWithMargins="0">
    <oddFooter>&amp;LTab: &amp;A&amp;C&amp;F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CA_Gas_Forecast</vt:lpstr>
      <vt:lpstr>Output to ACM</vt:lpstr>
      <vt:lpstr>Day Ahead Averages</vt:lpstr>
      <vt:lpstr>Gas &amp; Basis Forecasts</vt:lpstr>
      <vt:lpstr>NYMEX_Futures</vt:lpstr>
      <vt:lpstr>CA_Basis_Adj</vt:lpstr>
      <vt:lpstr>Delivery_Tar</vt:lpstr>
      <vt:lpstr>Data_Set</vt:lpstr>
      <vt:lpstr>Frequency_VL</vt:lpstr>
      <vt:lpstr>MPRYear</vt:lpstr>
      <vt:lpstr>CA_Basis_Adj!Print_Area</vt:lpstr>
      <vt:lpstr>Delivery_Tar!Print_Area</vt:lpstr>
      <vt:lpstr>NYMEX_Futures!Print_Area</vt:lpstr>
      <vt:lpstr>NYMEX_Futures!Print_Titles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Cutter</dc:creator>
  <cp:lastModifiedBy>Ben Shapiro</cp:lastModifiedBy>
  <cp:lastPrinted>2018-04-19T18:00:13Z</cp:lastPrinted>
  <dcterms:created xsi:type="dcterms:W3CDTF">2016-05-26T04:20:00Z</dcterms:created>
  <dcterms:modified xsi:type="dcterms:W3CDTF">2019-06-07T06:50:59Z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{AD35BF80-1832-4CD7-8BF6-6A9E3944D543}</vt:lpwstr>
  </property>
</Properties>
</file>