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665" windowWidth="12000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<sst xmlns="http://schemas.openxmlformats.org/spreadsheetml/2006/main" count="191" uniqueCount="73">
  <si>
    <t>Estimated Budget for 1999</t>
  </si>
  <si>
    <t>PROGRAM AREAS</t>
  </si>
  <si>
    <t xml:space="preserve">   ( $ Millions )</t>
  </si>
  <si>
    <t>Programs</t>
  </si>
  <si>
    <t xml:space="preserve">       Combined Electric &amp; Gas</t>
  </si>
  <si>
    <t xml:space="preserve">    Statewide</t>
  </si>
  <si>
    <t>PG&amp;E</t>
  </si>
  <si>
    <t xml:space="preserve">PG&amp;E </t>
  </si>
  <si>
    <t xml:space="preserve">          SCE        </t>
  </si>
  <si>
    <t xml:space="preserve">     SoCalGas</t>
  </si>
  <si>
    <t xml:space="preserve">      SDG&amp;E</t>
  </si>
  <si>
    <t>SDG&amp;E</t>
  </si>
  <si>
    <t>%      Budget</t>
  </si>
  <si>
    <t xml:space="preserve">Budget </t>
  </si>
  <si>
    <t xml:space="preserve">Low </t>
  </si>
  <si>
    <t xml:space="preserve">High </t>
  </si>
  <si>
    <t>Electric Budget</t>
  </si>
  <si>
    <t>Gas    Budget</t>
  </si>
  <si>
    <t>% Total Budget</t>
  </si>
  <si>
    <t>RESIDENTIAL</t>
  </si>
  <si>
    <t>Heating &amp; Cooling Systems</t>
  </si>
  <si>
    <t>Lighting</t>
  </si>
  <si>
    <t>Appliances</t>
  </si>
  <si>
    <t>Retrofit &amp; Renovation</t>
  </si>
  <si>
    <t>SubTotals</t>
  </si>
  <si>
    <t>Residential Programs</t>
  </si>
  <si>
    <t>NON-RESIDENTIAL</t>
  </si>
  <si>
    <t>Large Comprehensive Retrofit</t>
  </si>
  <si>
    <t>Small Comprehensive Retrofit</t>
  </si>
  <si>
    <t>HVAC Equipment Turnover</t>
  </si>
  <si>
    <t>Motor Turnover</t>
  </si>
  <si>
    <t>Process</t>
  </si>
  <si>
    <t>Commercial Remodeling/Renovation</t>
  </si>
  <si>
    <t>Non-Residential Programs</t>
  </si>
  <si>
    <t>NEW CONSTRUCTION</t>
  </si>
  <si>
    <t xml:space="preserve">Residential </t>
  </si>
  <si>
    <t xml:space="preserve">Commercial </t>
  </si>
  <si>
    <t xml:space="preserve">Industrial &amp; Agricultural </t>
  </si>
  <si>
    <t>Codes &amp; Standards Support,</t>
  </si>
  <si>
    <t xml:space="preserve">    Local Government Initiatives</t>
  </si>
  <si>
    <t>Subtotals</t>
  </si>
  <si>
    <t>New Construction Programs</t>
  </si>
  <si>
    <t>PROGRAM AREA TOTAL</t>
  </si>
  <si>
    <t>Performance Award Cap</t>
  </si>
  <si>
    <t>Subtotal</t>
  </si>
  <si>
    <t>OTHER BUDGET LINE ITEMS</t>
  </si>
  <si>
    <t>Reserve to be Allocated in Sept 1999</t>
  </si>
  <si>
    <t xml:space="preserve">   Prior Reserve for New State Admin.</t>
  </si>
  <si>
    <t xml:space="preserve">   Adjustment for CBEE Operating Budget</t>
  </si>
  <si>
    <t xml:space="preserve">   Balance of Est. Avail. Funding vs Budget</t>
  </si>
  <si>
    <r>
      <t xml:space="preserve">  </t>
    </r>
    <r>
      <rPr>
        <b/>
        <i/>
        <sz val="10"/>
        <rFont val="Arial"/>
        <family val="2"/>
      </rPr>
      <t>State Staff Reserve</t>
    </r>
  </si>
  <si>
    <t>CBEE 1999 Operating Budget</t>
  </si>
  <si>
    <t>MA&amp;E: Utility-Administered</t>
  </si>
  <si>
    <t xml:space="preserve">   Utility-Managed State Level MA&amp;E</t>
  </si>
  <si>
    <t xml:space="preserve">   Utility-Managed Utility Level MA&amp;E</t>
  </si>
  <si>
    <t>OTHER State Level MA&amp;E, TBD</t>
  </si>
  <si>
    <t>MA&amp;E: CEC</t>
  </si>
  <si>
    <r>
      <t xml:space="preserve">   </t>
    </r>
    <r>
      <rPr>
        <b/>
        <i/>
        <sz val="9"/>
        <rFont val="Arial"/>
        <family val="2"/>
      </rPr>
      <t>DEER and CEC Data Collection</t>
    </r>
  </si>
  <si>
    <t xml:space="preserve">   CEC-Managed State Level MA&amp;E</t>
  </si>
  <si>
    <t>Total Energy Efficiency Budget</t>
  </si>
  <si>
    <t>Should total to:</t>
  </si>
  <si>
    <t>Budget Notes (to be completed):</t>
  </si>
  <si>
    <t>Fund Shifting Allowed Among the Five MA&amp;E Sub-Categories</t>
  </si>
  <si>
    <t>Low</t>
  </si>
  <si>
    <t>High</t>
  </si>
  <si>
    <t>ADMINISTRATIVE LINE ITEMS</t>
  </si>
  <si>
    <t>(Subject to Protests, Excluded from Resolution)</t>
  </si>
  <si>
    <t>New Administrator Start-Up</t>
  </si>
  <si>
    <t>CBEE Budget</t>
  </si>
  <si>
    <t>MA&amp;E, Administration</t>
  </si>
  <si>
    <t>MA&amp;E, Other Activities</t>
  </si>
  <si>
    <t>State Staff</t>
  </si>
  <si>
    <t>CEC Data Collection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</si>
</sst>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_(* #,##0.000_);_(* \(#,##0.000\);_(* &quot;-&quot;???_);_(@_)"/>
    <numFmt numFmtId="167" formatCode="#,##0.000_);\(#,##0.000\)"/>
    <numFmt numFmtId="168" formatCode="0.000_);\(0.000\)"/>
    <numFmt numFmtId="169" formatCode="0.0000"/>
    <numFmt numFmtId="170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gray06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9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9" fontId="1" fillId="0" borderId="3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9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4" fontId="0" fillId="0" borderId="3" xfId="0" applyNumberForma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top" wrapText="1"/>
    </xf>
    <xf numFmtId="0" fontId="0" fillId="2" borderId="17" xfId="0" applyFill="1" applyBorder="1" applyAlignment="1">
      <alignment/>
    </xf>
    <xf numFmtId="164" fontId="0" fillId="2" borderId="17" xfId="0" applyNumberForma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2" fillId="3" borderId="7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7" xfId="0" applyFill="1" applyBorder="1" applyAlignment="1">
      <alignment/>
    </xf>
    <xf numFmtId="0" fontId="1" fillId="3" borderId="7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/>
    </xf>
    <xf numFmtId="164" fontId="0" fillId="3" borderId="4" xfId="0" applyNumberFormat="1" applyFill="1" applyBorder="1" applyAlignment="1">
      <alignment/>
    </xf>
    <xf numFmtId="0" fontId="0" fillId="3" borderId="0" xfId="0" applyFill="1" applyAlignment="1">
      <alignment/>
    </xf>
    <xf numFmtId="0" fontId="1" fillId="3" borderId="11" xfId="0" applyFont="1" applyFill="1" applyBorder="1" applyAlignment="1">
      <alignment horizontal="right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1" xfId="0" applyFill="1" applyBorder="1" applyAlignment="1">
      <alignment/>
    </xf>
    <xf numFmtId="164" fontId="0" fillId="3" borderId="7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0" fontId="2" fillId="4" borderId="7" xfId="0" applyFont="1" applyFill="1" applyBorder="1" applyAlignment="1">
      <alignment/>
    </xf>
    <xf numFmtId="0" fontId="0" fillId="4" borderId="3" xfId="0" applyFill="1" applyBorder="1" applyAlignment="1">
      <alignment/>
    </xf>
    <xf numFmtId="164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1" fillId="4" borderId="7" xfId="0" applyFont="1" applyFill="1" applyBorder="1" applyAlignment="1">
      <alignment/>
    </xf>
    <xf numFmtId="0" fontId="0" fillId="4" borderId="0" xfId="0" applyFill="1" applyAlignment="1">
      <alignment/>
    </xf>
    <xf numFmtId="0" fontId="3" fillId="4" borderId="7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164" fontId="4" fillId="4" borderId="0" xfId="0" applyNumberFormat="1" applyFont="1" applyFill="1" applyBorder="1" applyAlignment="1">
      <alignment/>
    </xf>
    <xf numFmtId="164" fontId="0" fillId="4" borderId="0" xfId="0" applyNumberFormat="1" applyFill="1" applyAlignment="1">
      <alignment/>
    </xf>
    <xf numFmtId="0" fontId="5" fillId="4" borderId="7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1" fillId="4" borderId="11" xfId="0" applyFont="1" applyFill="1" applyBorder="1" applyAlignment="1">
      <alignment horizontal="right"/>
    </xf>
    <xf numFmtId="0" fontId="0" fillId="4" borderId="8" xfId="0" applyFill="1" applyBorder="1" applyAlignment="1">
      <alignment/>
    </xf>
    <xf numFmtId="164" fontId="0" fillId="4" borderId="10" xfId="0" applyNumberFormat="1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164" fontId="0" fillId="4" borderId="18" xfId="0" applyNumberFormat="1" applyFill="1" applyBorder="1" applyAlignment="1">
      <alignment/>
    </xf>
    <xf numFmtId="164" fontId="0" fillId="4" borderId="19" xfId="0" applyNumberFormat="1" applyFill="1" applyBorder="1" applyAlignment="1">
      <alignment/>
    </xf>
    <xf numFmtId="0" fontId="1" fillId="4" borderId="20" xfId="0" applyFont="1" applyFill="1" applyBorder="1" applyAlignment="1">
      <alignment horizontal="left"/>
    </xf>
    <xf numFmtId="164" fontId="0" fillId="4" borderId="4" xfId="0" applyNumberFormat="1" applyFill="1" applyBorder="1" applyAlignment="1">
      <alignment/>
    </xf>
    <xf numFmtId="164" fontId="0" fillId="4" borderId="9" xfId="0" applyNumberFormat="1" applyFill="1" applyBorder="1" applyAlignment="1">
      <alignment/>
    </xf>
    <xf numFmtId="164" fontId="4" fillId="4" borderId="4" xfId="0" applyNumberFormat="1" applyFont="1" applyFill="1" applyBorder="1" applyAlignment="1">
      <alignment/>
    </xf>
    <xf numFmtId="164" fontId="0" fillId="4" borderId="4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2.75"/>
  <cols>
    <col min="1" max="1" width="35.421875" style="1" customWidth="1"/>
    <col min="2" max="2" width="7.8515625" style="0" customWidth="1"/>
    <col min="3" max="3" width="8.140625" style="0" customWidth="1"/>
    <col min="4" max="4" width="7.57421875" style="0" customWidth="1"/>
    <col min="5" max="7" width="7.7109375" style="0" customWidth="1"/>
    <col min="9" max="9" width="7.7109375" style="0" customWidth="1"/>
    <col min="10" max="10" width="8.00390625" style="0" customWidth="1"/>
    <col min="11" max="11" width="7.421875" style="0" customWidth="1"/>
    <col min="12" max="12" width="8.140625" style="0" customWidth="1"/>
    <col min="13" max="13" width="8.00390625" style="0" customWidth="1"/>
    <col min="14" max="14" width="8.28125" style="0" customWidth="1"/>
    <col min="15" max="15" width="8.00390625" style="0" customWidth="1"/>
    <col min="16" max="17" width="8.140625" style="0" customWidth="1"/>
    <col min="19" max="19" width="9.7109375" style="0" customWidth="1"/>
  </cols>
  <sheetData>
    <row r="1" spans="1:10" ht="12.75">
      <c r="A1" s="100" t="s">
        <v>0</v>
      </c>
      <c r="J1" s="1"/>
    </row>
    <row r="2" spans="1:10" ht="12.75">
      <c r="A2" s="101" t="s">
        <v>1</v>
      </c>
      <c r="J2" s="27" t="s">
        <v>2</v>
      </c>
    </row>
    <row r="3" spans="1:19" s="1" customFormat="1" ht="12.75">
      <c r="A3" s="102" t="s">
        <v>3</v>
      </c>
      <c r="B3" s="5" t="s">
        <v>4</v>
      </c>
      <c r="C3" s="5"/>
      <c r="D3" s="5"/>
      <c r="E3" s="6"/>
      <c r="F3" s="5" t="s">
        <v>5</v>
      </c>
      <c r="G3" s="5"/>
      <c r="H3" s="21" t="s">
        <v>6</v>
      </c>
      <c r="I3" s="6"/>
      <c r="J3" s="22" t="s">
        <v>6</v>
      </c>
      <c r="K3" s="22" t="s">
        <v>7</v>
      </c>
      <c r="L3" s="23" t="s">
        <v>8</v>
      </c>
      <c r="M3" s="6"/>
      <c r="N3" s="23" t="s">
        <v>9</v>
      </c>
      <c r="O3" s="6"/>
      <c r="P3" s="23" t="s">
        <v>10</v>
      </c>
      <c r="Q3" s="6"/>
      <c r="R3" s="21" t="s">
        <v>11</v>
      </c>
      <c r="S3" s="24" t="s">
        <v>11</v>
      </c>
    </row>
    <row r="4" spans="1:19" s="1" customFormat="1" ht="27" customHeight="1">
      <c r="A4" s="50"/>
      <c r="B4" s="31" t="s">
        <v>12</v>
      </c>
      <c r="C4" s="33" t="s">
        <v>13</v>
      </c>
      <c r="D4" s="33" t="s">
        <v>14</v>
      </c>
      <c r="E4" s="32" t="s">
        <v>15</v>
      </c>
      <c r="F4" s="33" t="s">
        <v>16</v>
      </c>
      <c r="G4" s="33" t="s">
        <v>17</v>
      </c>
      <c r="H4" s="31" t="s">
        <v>18</v>
      </c>
      <c r="I4" s="32" t="s">
        <v>13</v>
      </c>
      <c r="J4" s="33" t="s">
        <v>16</v>
      </c>
      <c r="K4" s="33" t="s">
        <v>17</v>
      </c>
      <c r="L4" s="31" t="s">
        <v>18</v>
      </c>
      <c r="M4" s="32" t="s">
        <v>13</v>
      </c>
      <c r="N4" s="31" t="s">
        <v>18</v>
      </c>
      <c r="O4" s="32" t="s">
        <v>13</v>
      </c>
      <c r="P4" s="31" t="s">
        <v>18</v>
      </c>
      <c r="Q4" s="32" t="s">
        <v>13</v>
      </c>
      <c r="R4" s="33" t="s">
        <v>16</v>
      </c>
      <c r="S4" s="32" t="s">
        <v>17</v>
      </c>
    </row>
    <row r="5" spans="1:19" ht="12.75">
      <c r="A5" s="50"/>
      <c r="C5" s="8"/>
      <c r="D5" s="8"/>
      <c r="E5" s="9"/>
      <c r="F5" s="8"/>
      <c r="G5" s="8"/>
      <c r="H5" s="7"/>
      <c r="I5" s="9"/>
      <c r="J5" s="8"/>
      <c r="K5" s="8"/>
      <c r="L5" s="7"/>
      <c r="M5" s="9"/>
      <c r="N5" s="7"/>
      <c r="O5" s="9"/>
      <c r="P5" s="7"/>
      <c r="Q5" s="9"/>
      <c r="S5" s="9"/>
    </row>
    <row r="6" spans="1:19" ht="12.75">
      <c r="A6" s="51" t="s">
        <v>19</v>
      </c>
      <c r="B6" s="7"/>
      <c r="C6" s="8"/>
      <c r="D6" s="8"/>
      <c r="E6" s="9"/>
      <c r="F6" s="8"/>
      <c r="G6" s="8"/>
      <c r="H6" s="7"/>
      <c r="I6" s="9"/>
      <c r="J6" s="8"/>
      <c r="K6" s="8"/>
      <c r="L6" s="7"/>
      <c r="M6" s="9"/>
      <c r="N6" s="7"/>
      <c r="O6" s="9"/>
      <c r="P6" s="7"/>
      <c r="Q6" s="9"/>
      <c r="S6" s="9"/>
    </row>
    <row r="7" spans="1:19" ht="12.75">
      <c r="A7" s="50" t="s">
        <v>20</v>
      </c>
      <c r="B7" s="10">
        <v>0.11</v>
      </c>
      <c r="C7" s="11">
        <v>10.191</v>
      </c>
      <c r="D7" s="11">
        <v>8.662</v>
      </c>
      <c r="E7" s="12">
        <v>11.72</v>
      </c>
      <c r="F7" s="16">
        <f>SUM(J7+M7+R7)</f>
        <v>7.926</v>
      </c>
      <c r="G7" s="16">
        <f>SUM(K7+O7+S7)</f>
        <v>2.265</v>
      </c>
      <c r="H7" s="10">
        <v>0.16</v>
      </c>
      <c r="I7" s="20">
        <v>6.2</v>
      </c>
      <c r="J7" s="18">
        <v>5.118</v>
      </c>
      <c r="K7" s="18">
        <v>1.082</v>
      </c>
      <c r="L7" s="10">
        <v>0.08</v>
      </c>
      <c r="M7" s="9">
        <v>2.284</v>
      </c>
      <c r="N7" s="10">
        <v>0.09</v>
      </c>
      <c r="O7" s="9">
        <v>0.864</v>
      </c>
      <c r="P7" s="10">
        <v>0.07</v>
      </c>
      <c r="Q7" s="9">
        <v>0.843</v>
      </c>
      <c r="R7">
        <v>0.524</v>
      </c>
      <c r="S7" s="9">
        <v>0.319</v>
      </c>
    </row>
    <row r="8" spans="1:19" ht="12.75">
      <c r="A8" s="50" t="s">
        <v>21</v>
      </c>
      <c r="B8" s="10">
        <v>0.14</v>
      </c>
      <c r="C8" s="11">
        <v>12.645</v>
      </c>
      <c r="D8" s="11">
        <v>10.748</v>
      </c>
      <c r="E8" s="13">
        <v>14.542</v>
      </c>
      <c r="F8" s="16">
        <f>SUM(J8+M8+R8)</f>
        <v>12.645</v>
      </c>
      <c r="G8" s="16">
        <f>SUM(K8+O8+S8)</f>
        <v>0</v>
      </c>
      <c r="H8" s="10">
        <v>0.18</v>
      </c>
      <c r="I8" s="20">
        <v>6.988</v>
      </c>
      <c r="J8" s="18">
        <v>6.988</v>
      </c>
      <c r="K8" s="18">
        <v>0</v>
      </c>
      <c r="L8" s="10">
        <v>0.11</v>
      </c>
      <c r="M8" s="9">
        <v>3.054</v>
      </c>
      <c r="N8" s="10">
        <v>0</v>
      </c>
      <c r="O8" s="9">
        <v>0</v>
      </c>
      <c r="P8" s="10">
        <v>0.21</v>
      </c>
      <c r="Q8" s="9">
        <v>2.603</v>
      </c>
      <c r="R8">
        <v>2.603</v>
      </c>
      <c r="S8" s="9">
        <v>0</v>
      </c>
    </row>
    <row r="9" spans="1:19" ht="12.75">
      <c r="A9" s="50" t="s">
        <v>22</v>
      </c>
      <c r="B9" s="10">
        <v>0.36</v>
      </c>
      <c r="C9" s="14">
        <v>31.489</v>
      </c>
      <c r="D9" s="11">
        <v>26.766</v>
      </c>
      <c r="E9" s="13">
        <v>36.212</v>
      </c>
      <c r="F9" s="16">
        <f>SUM(J9+M9+R9)</f>
        <v>29.664</v>
      </c>
      <c r="G9" s="16">
        <f>SUM(K9+O9+S9)</f>
        <v>1.825</v>
      </c>
      <c r="H9" s="10">
        <v>0.29</v>
      </c>
      <c r="I9" s="20">
        <v>11.735</v>
      </c>
      <c r="J9" s="18">
        <v>11.18</v>
      </c>
      <c r="K9" s="18">
        <v>0.555</v>
      </c>
      <c r="L9" s="10">
        <v>0.57</v>
      </c>
      <c r="M9" s="9">
        <v>15.669</v>
      </c>
      <c r="N9" s="10">
        <v>0.11</v>
      </c>
      <c r="O9" s="9">
        <v>1.042</v>
      </c>
      <c r="P9" s="10">
        <v>0.25</v>
      </c>
      <c r="Q9" s="9">
        <v>3.043</v>
      </c>
      <c r="R9">
        <v>2.815</v>
      </c>
      <c r="S9" s="9">
        <v>0.228</v>
      </c>
    </row>
    <row r="10" spans="1:19" ht="12.75">
      <c r="A10" s="50" t="s">
        <v>23</v>
      </c>
      <c r="B10" s="10">
        <v>0.39</v>
      </c>
      <c r="C10" s="11">
        <v>34.369</v>
      </c>
      <c r="D10" s="11">
        <v>29.214</v>
      </c>
      <c r="E10" s="13">
        <v>37.806</v>
      </c>
      <c r="F10" s="16">
        <f>SUM(J10+M10+R10)</f>
        <v>22.089</v>
      </c>
      <c r="G10" s="16">
        <f>SUM(K10+O10+S10)</f>
        <v>12.280000000000001</v>
      </c>
      <c r="H10" s="10">
        <v>0.37</v>
      </c>
      <c r="I10" s="20">
        <v>14.94</v>
      </c>
      <c r="J10" s="18">
        <v>11.177</v>
      </c>
      <c r="K10" s="18">
        <v>3.763</v>
      </c>
      <c r="L10" s="10">
        <v>0.23</v>
      </c>
      <c r="M10" s="9">
        <v>6.377</v>
      </c>
      <c r="N10" s="10">
        <v>0.79</v>
      </c>
      <c r="O10" s="9">
        <v>7.389</v>
      </c>
      <c r="P10" s="10">
        <v>0.47</v>
      </c>
      <c r="Q10" s="9">
        <v>5.663</v>
      </c>
      <c r="R10">
        <v>4.535</v>
      </c>
      <c r="S10" s="9">
        <v>1.128</v>
      </c>
    </row>
    <row r="11" spans="1:19" ht="12.75">
      <c r="A11" s="50"/>
      <c r="B11" s="15"/>
      <c r="C11" s="11"/>
      <c r="D11" s="11"/>
      <c r="E11" s="13"/>
      <c r="F11" s="11"/>
      <c r="G11" s="11"/>
      <c r="H11" s="7"/>
      <c r="I11" s="9"/>
      <c r="J11" s="8"/>
      <c r="K11" s="8"/>
      <c r="L11" s="15"/>
      <c r="M11" s="9"/>
      <c r="N11" s="7"/>
      <c r="O11" s="9"/>
      <c r="P11" s="15"/>
      <c r="Q11" s="9"/>
      <c r="S11" s="9"/>
    </row>
    <row r="12" spans="1:19" ht="12.75">
      <c r="A12" s="52" t="s">
        <v>24</v>
      </c>
      <c r="B12" s="10">
        <f>SUM(B7:B10)</f>
        <v>1</v>
      </c>
      <c r="C12" s="16">
        <f>SUM(C7:C10)</f>
        <v>88.694</v>
      </c>
      <c r="D12" s="16"/>
      <c r="E12" s="12"/>
      <c r="F12" s="16">
        <f>SUM(J12+M12+R12)</f>
        <v>72.324</v>
      </c>
      <c r="G12" s="16">
        <f>SUM(K12+O12+S12)</f>
        <v>16.37</v>
      </c>
      <c r="H12" s="10">
        <f>SUM(H7:H10)</f>
        <v>0.9999999999999999</v>
      </c>
      <c r="I12" s="8">
        <f>SUM(I7:I10)</f>
        <v>39.863</v>
      </c>
      <c r="J12" s="7">
        <f>SUM(J7:J10)</f>
        <v>34.463</v>
      </c>
      <c r="K12" s="20">
        <f>SUM(K7:K10)</f>
        <v>5.4</v>
      </c>
      <c r="L12" s="10">
        <v>1</v>
      </c>
      <c r="M12" s="9">
        <f>SUM(M7:M10)</f>
        <v>27.383999999999997</v>
      </c>
      <c r="N12" s="10">
        <v>1</v>
      </c>
      <c r="O12" s="9">
        <f>SUM(O7:O10)</f>
        <v>9.295</v>
      </c>
      <c r="P12" s="10">
        <v>1</v>
      </c>
      <c r="Q12" s="9">
        <f>SUM(Q7:Q10)</f>
        <v>12.152000000000001</v>
      </c>
      <c r="R12" s="8">
        <f>SUM(R7:R10)</f>
        <v>10.477</v>
      </c>
      <c r="S12" s="9">
        <f>SUM(S7:S10)</f>
        <v>1.6749999999999998</v>
      </c>
    </row>
    <row r="13" spans="1:19" ht="12.75">
      <c r="A13" s="52" t="s">
        <v>25</v>
      </c>
      <c r="B13" s="17">
        <f>C12/C37</f>
        <v>0.3485426630146461</v>
      </c>
      <c r="C13" s="16"/>
      <c r="D13" s="16"/>
      <c r="E13" s="12"/>
      <c r="F13" s="16"/>
      <c r="G13" s="16"/>
      <c r="H13" s="17">
        <f>I12/I37</f>
        <v>0.34844975131336264</v>
      </c>
      <c r="I13" s="9"/>
      <c r="J13" s="8"/>
      <c r="K13" s="8"/>
      <c r="L13" s="17">
        <f>M12/M37</f>
        <v>0.34983456187641326</v>
      </c>
      <c r="M13" s="9"/>
      <c r="N13" s="17">
        <f>O12/O37</f>
        <v>0.3418410503475414</v>
      </c>
      <c r="O13" s="9"/>
      <c r="P13" s="17">
        <f>Q12/Q37</f>
        <v>0.3511935726258598</v>
      </c>
      <c r="Q13" s="9"/>
      <c r="S13" s="9"/>
    </row>
    <row r="14" spans="1:19" ht="12.75">
      <c r="A14" s="50"/>
      <c r="B14" s="7"/>
      <c r="C14" s="11"/>
      <c r="D14" s="11"/>
      <c r="E14" s="13"/>
      <c r="F14" s="11"/>
      <c r="G14" s="11"/>
      <c r="H14" s="7"/>
      <c r="I14" s="9"/>
      <c r="J14" s="8"/>
      <c r="K14" s="8"/>
      <c r="L14" s="7"/>
      <c r="M14" s="9"/>
      <c r="N14" s="7"/>
      <c r="O14" s="9"/>
      <c r="P14" s="7"/>
      <c r="Q14" s="9"/>
      <c r="S14" s="9"/>
    </row>
    <row r="15" spans="1:19" ht="12.75">
      <c r="A15" s="51" t="s">
        <v>26</v>
      </c>
      <c r="B15" s="7"/>
      <c r="C15" s="11"/>
      <c r="D15" s="11"/>
      <c r="E15" s="13"/>
      <c r="F15" s="11"/>
      <c r="G15" s="11"/>
      <c r="H15" s="7"/>
      <c r="I15" s="9"/>
      <c r="J15" s="8"/>
      <c r="K15" s="8"/>
      <c r="L15" s="7"/>
      <c r="M15" s="9"/>
      <c r="N15" s="7"/>
      <c r="O15" s="9"/>
      <c r="P15" s="7"/>
      <c r="Q15" s="9"/>
      <c r="S15" s="9"/>
    </row>
    <row r="16" spans="1:19" ht="12.75">
      <c r="A16" s="50" t="s">
        <v>27</v>
      </c>
      <c r="B16" s="10">
        <v>0.29</v>
      </c>
      <c r="C16" s="11">
        <v>37.644</v>
      </c>
      <c r="D16" s="11">
        <v>31.967</v>
      </c>
      <c r="E16" s="13">
        <v>39.526</v>
      </c>
      <c r="F16" s="16">
        <f aca="true" t="shared" si="0" ref="F16:F21">SUM(J16+M16+R16)</f>
        <v>35.331</v>
      </c>
      <c r="G16" s="16">
        <f aca="true" t="shared" si="1" ref="G16:G21">SUM(K16+O16+S16)</f>
        <v>2.313</v>
      </c>
      <c r="H16" s="10">
        <v>0.28</v>
      </c>
      <c r="I16" s="20">
        <v>16.147</v>
      </c>
      <c r="J16" s="18">
        <v>15.499</v>
      </c>
      <c r="K16" s="18">
        <v>0.648</v>
      </c>
      <c r="L16" s="10">
        <v>0.39</v>
      </c>
      <c r="M16" s="9">
        <v>15.127</v>
      </c>
      <c r="N16" s="10">
        <v>0</v>
      </c>
      <c r="O16" s="9">
        <v>0</v>
      </c>
      <c r="P16" s="10">
        <v>0.36</v>
      </c>
      <c r="Q16" s="20">
        <v>6.37</v>
      </c>
      <c r="R16">
        <v>4.705</v>
      </c>
      <c r="S16" s="9">
        <v>1.665</v>
      </c>
    </row>
    <row r="17" spans="1:19" ht="12.75">
      <c r="A17" s="50" t="s">
        <v>28</v>
      </c>
      <c r="B17" s="10">
        <v>0.32</v>
      </c>
      <c r="C17" s="11">
        <v>41.374</v>
      </c>
      <c r="D17" s="11">
        <v>35.168</v>
      </c>
      <c r="E17" s="13">
        <v>43.443</v>
      </c>
      <c r="F17" s="16">
        <f t="shared" si="0"/>
        <v>28.046999999999997</v>
      </c>
      <c r="G17" s="16">
        <f t="shared" si="1"/>
        <v>13.327</v>
      </c>
      <c r="H17" s="10">
        <v>0.33</v>
      </c>
      <c r="I17" s="20">
        <v>19.465</v>
      </c>
      <c r="J17" s="18">
        <v>15.526</v>
      </c>
      <c r="K17" s="18">
        <v>3.939</v>
      </c>
      <c r="L17" s="10">
        <v>0.2</v>
      </c>
      <c r="M17" s="9">
        <v>7.856</v>
      </c>
      <c r="N17" s="10">
        <v>0.64</v>
      </c>
      <c r="O17" s="9">
        <v>8.583</v>
      </c>
      <c r="P17" s="10">
        <v>0.31</v>
      </c>
      <c r="Q17" s="20">
        <v>5.47</v>
      </c>
      <c r="R17">
        <v>4.665</v>
      </c>
      <c r="S17" s="9">
        <v>0.805</v>
      </c>
    </row>
    <row r="18" spans="1:19" ht="12.75">
      <c r="A18" s="50" t="s">
        <v>29</v>
      </c>
      <c r="B18" s="10">
        <v>0.13</v>
      </c>
      <c r="C18" s="11">
        <v>17.018</v>
      </c>
      <c r="D18" s="11">
        <v>14.465</v>
      </c>
      <c r="E18" s="13">
        <v>19.571</v>
      </c>
      <c r="F18" s="16">
        <f t="shared" si="0"/>
        <v>16.084</v>
      </c>
      <c r="G18" s="16">
        <f t="shared" si="1"/>
        <v>0.9339999999999999</v>
      </c>
      <c r="H18" s="10">
        <v>0.14</v>
      </c>
      <c r="I18" s="20">
        <v>8.219</v>
      </c>
      <c r="J18" s="18">
        <v>8.181</v>
      </c>
      <c r="K18" s="18">
        <v>0.038</v>
      </c>
      <c r="L18" s="10">
        <v>0.15</v>
      </c>
      <c r="M18" s="9">
        <v>6.017</v>
      </c>
      <c r="N18" s="10">
        <v>0.01</v>
      </c>
      <c r="O18" s="9">
        <v>0.162</v>
      </c>
      <c r="P18" s="10">
        <v>0.15</v>
      </c>
      <c r="Q18" s="20">
        <v>2.62</v>
      </c>
      <c r="R18">
        <v>1.886</v>
      </c>
      <c r="S18" s="9">
        <v>0.734</v>
      </c>
    </row>
    <row r="19" spans="1:19" ht="12.75">
      <c r="A19" s="50" t="s">
        <v>30</v>
      </c>
      <c r="B19" s="10">
        <v>0.04</v>
      </c>
      <c r="C19" s="11">
        <v>4.999</v>
      </c>
      <c r="D19" s="11">
        <v>4.249</v>
      </c>
      <c r="E19" s="13">
        <v>5.749</v>
      </c>
      <c r="F19" s="16">
        <f t="shared" si="0"/>
        <v>4.999</v>
      </c>
      <c r="G19" s="16">
        <f t="shared" si="1"/>
        <v>0</v>
      </c>
      <c r="H19" s="10">
        <v>0.04</v>
      </c>
      <c r="I19" s="20">
        <v>2.506</v>
      </c>
      <c r="J19" s="18">
        <v>2.506</v>
      </c>
      <c r="K19" s="18">
        <v>0</v>
      </c>
      <c r="L19" s="10">
        <v>0.04</v>
      </c>
      <c r="M19" s="9">
        <v>1.573</v>
      </c>
      <c r="N19" s="10">
        <v>0</v>
      </c>
      <c r="O19" s="9">
        <v>0</v>
      </c>
      <c r="P19" s="10">
        <v>0.05</v>
      </c>
      <c r="Q19" s="20">
        <v>0.92</v>
      </c>
      <c r="R19" s="3">
        <v>0.92</v>
      </c>
      <c r="S19" s="20">
        <v>0</v>
      </c>
    </row>
    <row r="20" spans="1:19" ht="12.75">
      <c r="A20" s="50" t="s">
        <v>31</v>
      </c>
      <c r="B20" s="10">
        <v>0.11</v>
      </c>
      <c r="C20" s="11">
        <v>14.789</v>
      </c>
      <c r="D20" s="11">
        <v>12.571</v>
      </c>
      <c r="E20" s="13">
        <v>17.007</v>
      </c>
      <c r="F20" s="16">
        <f t="shared" si="0"/>
        <v>7.587000000000001</v>
      </c>
      <c r="G20" s="16">
        <f t="shared" si="1"/>
        <v>7.202</v>
      </c>
      <c r="H20" s="10">
        <v>0.08</v>
      </c>
      <c r="I20" s="20">
        <v>4.798</v>
      </c>
      <c r="J20" s="18">
        <v>2.603</v>
      </c>
      <c r="K20" s="18">
        <v>2.195</v>
      </c>
      <c r="L20" s="10">
        <v>0.1</v>
      </c>
      <c r="M20" s="9">
        <v>4.034</v>
      </c>
      <c r="N20" s="10">
        <v>0.34</v>
      </c>
      <c r="O20" s="9">
        <v>4.587</v>
      </c>
      <c r="P20" s="10">
        <v>0.08</v>
      </c>
      <c r="Q20" s="20">
        <v>1.37</v>
      </c>
      <c r="R20" s="3">
        <v>0.95</v>
      </c>
      <c r="S20" s="20">
        <v>0.42</v>
      </c>
    </row>
    <row r="21" spans="1:19" ht="12.75">
      <c r="A21" s="50" t="s">
        <v>32</v>
      </c>
      <c r="B21" s="10">
        <v>0.1</v>
      </c>
      <c r="C21" s="11">
        <v>12.795</v>
      </c>
      <c r="D21" s="11">
        <v>10.876</v>
      </c>
      <c r="E21" s="13">
        <v>14.714</v>
      </c>
      <c r="F21" s="16">
        <f t="shared" si="0"/>
        <v>12.293</v>
      </c>
      <c r="G21" s="16">
        <f t="shared" si="1"/>
        <v>0.502</v>
      </c>
      <c r="H21" s="10">
        <v>0.13</v>
      </c>
      <c r="I21" s="20">
        <v>7.385</v>
      </c>
      <c r="J21" s="18">
        <v>7.018</v>
      </c>
      <c r="K21" s="18">
        <v>0.367</v>
      </c>
      <c r="L21" s="10">
        <v>0.12</v>
      </c>
      <c r="M21" s="20">
        <v>4.51</v>
      </c>
      <c r="N21" s="10">
        <v>0</v>
      </c>
      <c r="O21" s="9">
        <v>0</v>
      </c>
      <c r="P21" s="10">
        <v>0.05</v>
      </c>
      <c r="Q21" s="20">
        <v>0.9</v>
      </c>
      <c r="R21">
        <v>0.765</v>
      </c>
      <c r="S21" s="9">
        <v>0.135</v>
      </c>
    </row>
    <row r="22" spans="1:19" ht="12.75">
      <c r="A22" s="50"/>
      <c r="B22" s="7"/>
      <c r="C22" s="11"/>
      <c r="D22" s="11"/>
      <c r="E22" s="13"/>
      <c r="F22" s="11"/>
      <c r="G22" s="11"/>
      <c r="H22" s="7"/>
      <c r="I22" s="9"/>
      <c r="J22" s="8"/>
      <c r="K22" s="8"/>
      <c r="L22" s="15"/>
      <c r="M22" s="9"/>
      <c r="N22" s="15"/>
      <c r="O22" s="9"/>
      <c r="P22" s="15"/>
      <c r="Q22" s="9"/>
      <c r="S22" s="9"/>
    </row>
    <row r="23" spans="1:19" ht="12.75">
      <c r="A23" s="52" t="s">
        <v>24</v>
      </c>
      <c r="B23" s="10">
        <v>1</v>
      </c>
      <c r="C23" s="11">
        <f>SUM(C16:C21)</f>
        <v>128.619</v>
      </c>
      <c r="D23" s="11"/>
      <c r="E23" s="12"/>
      <c r="F23" s="16">
        <f>SUM(J23+M23+R23)</f>
        <v>104.341</v>
      </c>
      <c r="G23" s="16">
        <f>SUM(K23+O23+S23)</f>
        <v>24.278000000000002</v>
      </c>
      <c r="H23" s="10">
        <v>1</v>
      </c>
      <c r="I23" s="20">
        <f>SUM(I16:I22)</f>
        <v>58.519999999999996</v>
      </c>
      <c r="J23" s="25">
        <f>SUM(J16:J22)</f>
        <v>51.333</v>
      </c>
      <c r="K23" s="20">
        <f>SUM(K16:K22)</f>
        <v>7.187</v>
      </c>
      <c r="L23" s="10">
        <v>1</v>
      </c>
      <c r="M23" s="20">
        <f>SUM(M16:M22)</f>
        <v>39.117</v>
      </c>
      <c r="N23" s="10">
        <v>1</v>
      </c>
      <c r="O23" s="20">
        <f>SUM(O16:O22)</f>
        <v>13.332</v>
      </c>
      <c r="P23" s="10">
        <v>1</v>
      </c>
      <c r="Q23" s="20">
        <f>SUM(Q16:Q22)</f>
        <v>17.65</v>
      </c>
      <c r="R23" s="18">
        <f>SUM(R16:R22)</f>
        <v>13.891</v>
      </c>
      <c r="S23" s="20">
        <f>SUM(S16:S22)</f>
        <v>3.7590000000000003</v>
      </c>
    </row>
    <row r="24" spans="1:19" ht="12.75">
      <c r="A24" s="52" t="s">
        <v>33</v>
      </c>
      <c r="B24" s="17">
        <f>C23/C37</f>
        <v>0.5054367688263103</v>
      </c>
      <c r="C24" s="11"/>
      <c r="D24" s="11"/>
      <c r="E24" s="13"/>
      <c r="F24" s="11"/>
      <c r="G24" s="11"/>
      <c r="H24" s="17">
        <f>I23/I37</f>
        <v>0.5115339900874992</v>
      </c>
      <c r="I24" s="20"/>
      <c r="J24" s="18"/>
      <c r="K24" s="18"/>
      <c r="L24" s="17">
        <f>M23/M37</f>
        <v>0.499725334389412</v>
      </c>
      <c r="M24" s="20"/>
      <c r="N24" s="17">
        <f>O23/O37</f>
        <v>0.490309293516237</v>
      </c>
      <c r="O24" s="20"/>
      <c r="P24" s="17">
        <f>Q23/Q37</f>
        <v>0.5100861221894688</v>
      </c>
      <c r="Q24" s="20"/>
      <c r="S24" s="9"/>
    </row>
    <row r="25" spans="1:19" ht="12.75">
      <c r="A25" s="50"/>
      <c r="B25" s="7"/>
      <c r="C25" s="8"/>
      <c r="D25" s="8"/>
      <c r="E25" s="9"/>
      <c r="F25" s="8"/>
      <c r="G25" s="8"/>
      <c r="H25" s="7"/>
      <c r="I25" s="9"/>
      <c r="J25" s="8"/>
      <c r="K25" s="8"/>
      <c r="L25" s="7"/>
      <c r="M25" s="9"/>
      <c r="N25" s="7"/>
      <c r="O25" s="9"/>
      <c r="P25" s="7"/>
      <c r="Q25" s="9"/>
      <c r="S25" s="9"/>
    </row>
    <row r="26" spans="1:19" ht="12.75">
      <c r="A26" s="51" t="s">
        <v>34</v>
      </c>
      <c r="B26" s="7"/>
      <c r="C26" s="8"/>
      <c r="D26" s="8"/>
      <c r="E26" s="9"/>
      <c r="F26" s="8"/>
      <c r="G26" s="8"/>
      <c r="H26" s="7"/>
      <c r="I26" s="9"/>
      <c r="J26" s="8"/>
      <c r="K26" s="8"/>
      <c r="L26" s="7"/>
      <c r="M26" s="9"/>
      <c r="N26" s="7"/>
      <c r="O26" s="9"/>
      <c r="P26" s="7"/>
      <c r="Q26" s="9"/>
      <c r="S26" s="9"/>
    </row>
    <row r="27" spans="1:19" ht="12.75">
      <c r="A27" s="50" t="s">
        <v>35</v>
      </c>
      <c r="B27" s="10">
        <v>0.4</v>
      </c>
      <c r="C27" s="8">
        <v>14.786</v>
      </c>
      <c r="D27" s="8">
        <v>12.568</v>
      </c>
      <c r="E27" s="9">
        <v>17.004</v>
      </c>
      <c r="F27" s="16">
        <f>SUM(J27+M27+R27)</f>
        <v>9.036999999999999</v>
      </c>
      <c r="G27" s="16">
        <f>SUM(K27+O27+S27)</f>
        <v>5.7490000000000006</v>
      </c>
      <c r="H27" s="10">
        <v>0.44</v>
      </c>
      <c r="I27" s="20">
        <v>7.015</v>
      </c>
      <c r="J27" s="18">
        <v>5.241</v>
      </c>
      <c r="K27" s="18">
        <v>1.774</v>
      </c>
      <c r="L27" s="10">
        <v>0.18</v>
      </c>
      <c r="M27" s="9">
        <v>2.171</v>
      </c>
      <c r="N27" s="10">
        <v>0.81</v>
      </c>
      <c r="O27" s="9">
        <v>3.7</v>
      </c>
      <c r="P27" s="10">
        <v>0.4</v>
      </c>
      <c r="Q27" s="20">
        <v>1.9</v>
      </c>
      <c r="R27">
        <v>1.625</v>
      </c>
      <c r="S27" s="9">
        <v>0.275</v>
      </c>
    </row>
    <row r="28" spans="1:19" ht="12.75">
      <c r="A28" s="50" t="s">
        <v>36</v>
      </c>
      <c r="B28" s="10">
        <v>0.42</v>
      </c>
      <c r="C28" s="18">
        <v>15.671</v>
      </c>
      <c r="D28" s="18">
        <v>13.32</v>
      </c>
      <c r="E28" s="9">
        <v>18.022</v>
      </c>
      <c r="F28" s="16">
        <f>SUM(J28+M28+R28)</f>
        <v>14.912</v>
      </c>
      <c r="G28" s="16">
        <f>SUM(K28+O28+S28)</f>
        <v>0.759</v>
      </c>
      <c r="H28" s="10">
        <v>0.44</v>
      </c>
      <c r="I28" s="20">
        <v>7.03</v>
      </c>
      <c r="J28" s="18">
        <v>6.867</v>
      </c>
      <c r="K28" s="18">
        <v>0.163</v>
      </c>
      <c r="L28" s="10">
        <v>0.52</v>
      </c>
      <c r="M28" s="9">
        <v>6.125</v>
      </c>
      <c r="N28" s="10">
        <v>0.05</v>
      </c>
      <c r="O28" s="9">
        <v>0.216</v>
      </c>
      <c r="P28" s="10">
        <v>0.48</v>
      </c>
      <c r="Q28" s="20">
        <v>2.3</v>
      </c>
      <c r="R28" s="3">
        <v>1.92</v>
      </c>
      <c r="S28" s="20">
        <v>0.38</v>
      </c>
    </row>
    <row r="29" spans="1:19" ht="12.75">
      <c r="A29" s="50" t="s">
        <v>37</v>
      </c>
      <c r="B29" s="10">
        <v>0.09</v>
      </c>
      <c r="C29" s="18">
        <v>3.481</v>
      </c>
      <c r="D29" s="8">
        <v>2.959</v>
      </c>
      <c r="E29" s="9">
        <v>4.003</v>
      </c>
      <c r="F29" s="16">
        <f>SUM(J29+M29+R29)</f>
        <v>3.338</v>
      </c>
      <c r="G29" s="16">
        <f>SUM(K29+O29+S29)</f>
        <v>0.14300000000000002</v>
      </c>
      <c r="H29" s="10">
        <v>0.05</v>
      </c>
      <c r="I29" s="20">
        <v>0.772</v>
      </c>
      <c r="J29" s="18">
        <v>0.729</v>
      </c>
      <c r="K29" s="18">
        <v>0.043</v>
      </c>
      <c r="L29" s="10">
        <v>0.21</v>
      </c>
      <c r="M29" s="9">
        <v>2.509</v>
      </c>
      <c r="N29" s="10">
        <v>0</v>
      </c>
      <c r="O29" s="9">
        <v>0</v>
      </c>
      <c r="P29" s="10">
        <v>0.04</v>
      </c>
      <c r="Q29" s="20">
        <v>0.2</v>
      </c>
      <c r="R29" s="3">
        <v>0.1</v>
      </c>
      <c r="S29" s="20">
        <v>0.1</v>
      </c>
    </row>
    <row r="30" spans="1:19" ht="12.75">
      <c r="A30" s="50" t="s">
        <v>38</v>
      </c>
      <c r="B30" s="15"/>
      <c r="C30" s="8"/>
      <c r="D30" s="8"/>
      <c r="E30" s="9"/>
      <c r="F30" s="8"/>
      <c r="G30" s="8"/>
      <c r="H30" s="15"/>
      <c r="I30" s="20"/>
      <c r="K30" s="18"/>
      <c r="L30" s="15"/>
      <c r="M30" s="9"/>
      <c r="N30" s="10"/>
      <c r="O30" s="9"/>
      <c r="P30" s="15"/>
      <c r="Q30" s="9"/>
      <c r="R30" s="3"/>
      <c r="S30" s="9"/>
    </row>
    <row r="31" spans="1:19" ht="12.75">
      <c r="A31" s="50" t="s">
        <v>39</v>
      </c>
      <c r="B31" s="10">
        <v>0.09</v>
      </c>
      <c r="C31" s="18">
        <v>3.22</v>
      </c>
      <c r="D31" s="8">
        <v>2.737</v>
      </c>
      <c r="E31" s="9">
        <v>3.703</v>
      </c>
      <c r="F31" s="16">
        <f>SUM(J31+M31+R31)</f>
        <v>2.216</v>
      </c>
      <c r="G31" s="16">
        <f>SUM(K31+O31+S31)</f>
        <v>1.004</v>
      </c>
      <c r="H31" s="10">
        <v>0.07</v>
      </c>
      <c r="I31" s="20">
        <v>1.201</v>
      </c>
      <c r="J31" s="18">
        <v>1.045</v>
      </c>
      <c r="K31" s="18">
        <v>0.156</v>
      </c>
      <c r="L31" s="10">
        <v>0.08</v>
      </c>
      <c r="M31" s="9">
        <v>0.971</v>
      </c>
      <c r="N31" s="10">
        <v>0.14</v>
      </c>
      <c r="O31" s="9">
        <v>0.648</v>
      </c>
      <c r="P31" s="10">
        <v>0.08</v>
      </c>
      <c r="Q31" s="20">
        <v>0.4</v>
      </c>
      <c r="R31" s="3">
        <v>0.2</v>
      </c>
      <c r="S31" s="20">
        <v>0.2</v>
      </c>
    </row>
    <row r="32" spans="1:19" ht="12.75">
      <c r="A32" s="50"/>
      <c r="B32" s="7"/>
      <c r="C32" s="8"/>
      <c r="D32" s="8"/>
      <c r="E32" s="9"/>
      <c r="F32" s="8"/>
      <c r="G32" s="8"/>
      <c r="H32" s="7"/>
      <c r="I32" s="9"/>
      <c r="J32" s="8"/>
      <c r="K32" s="8"/>
      <c r="L32" s="15"/>
      <c r="M32" s="9"/>
      <c r="N32" s="15"/>
      <c r="O32" s="9"/>
      <c r="P32" s="15"/>
      <c r="Q32" s="9"/>
      <c r="S32" s="9"/>
    </row>
    <row r="33" spans="1:19" ht="12.75">
      <c r="A33" s="52" t="s">
        <v>40</v>
      </c>
      <c r="B33" s="10">
        <v>1</v>
      </c>
      <c r="C33" s="8">
        <f>SUM(C27:C31)</f>
        <v>37.158</v>
      </c>
      <c r="D33" s="8"/>
      <c r="E33" s="9"/>
      <c r="F33" s="16">
        <f>SUM(J33+M33+R33)</f>
        <v>29.503</v>
      </c>
      <c r="G33" s="16">
        <f>SUM(K33+O33+S33)</f>
        <v>7.655</v>
      </c>
      <c r="H33" s="10">
        <v>1</v>
      </c>
      <c r="I33" s="20">
        <f>SUM(I27:I31)</f>
        <v>16.018</v>
      </c>
      <c r="J33" s="25">
        <f>SUM(J27:J31)</f>
        <v>13.882</v>
      </c>
      <c r="K33" s="20">
        <f>SUM(K27:K31)</f>
        <v>2.136</v>
      </c>
      <c r="L33" s="10">
        <v>1</v>
      </c>
      <c r="M33" s="20">
        <f>SUM(M27:M31)</f>
        <v>11.776</v>
      </c>
      <c r="N33" s="10">
        <v>1</v>
      </c>
      <c r="O33" s="20">
        <f>SUM(O27:O31)</f>
        <v>4.564</v>
      </c>
      <c r="P33" s="10">
        <v>1</v>
      </c>
      <c r="Q33" s="20">
        <f>SUM(Q27:Q31)</f>
        <v>4.8</v>
      </c>
      <c r="R33" s="18">
        <f>SUM(R27:R31)</f>
        <v>3.845</v>
      </c>
      <c r="S33" s="20">
        <f>SUM(S27:S31)</f>
        <v>0.9550000000000001</v>
      </c>
    </row>
    <row r="34" spans="1:19" ht="12.75">
      <c r="A34" s="52" t="s">
        <v>41</v>
      </c>
      <c r="B34" s="17">
        <f>C33/C37</f>
        <v>0.14602056815904366</v>
      </c>
      <c r="C34" s="8"/>
      <c r="D34" s="8"/>
      <c r="E34" s="9"/>
      <c r="F34" s="8"/>
      <c r="G34" s="8"/>
      <c r="H34" s="17">
        <f>I33/I37</f>
        <v>0.14001625859913813</v>
      </c>
      <c r="I34" s="20"/>
      <c r="J34" s="18"/>
      <c r="K34" s="18"/>
      <c r="L34" s="17">
        <f>M33/M37</f>
        <v>0.15044010373417482</v>
      </c>
      <c r="M34" s="20"/>
      <c r="N34" s="17">
        <f>O33/O37</f>
        <v>0.16784965613622152</v>
      </c>
      <c r="O34" s="20"/>
      <c r="P34" s="17">
        <f>Q33/Q37</f>
        <v>0.1387203051846714</v>
      </c>
      <c r="Q34" s="20"/>
      <c r="S34" s="9"/>
    </row>
    <row r="35" spans="1:19" ht="12.75">
      <c r="A35" s="52"/>
      <c r="B35" s="17"/>
      <c r="C35" s="8"/>
      <c r="D35" s="8"/>
      <c r="E35" s="9"/>
      <c r="F35" s="8"/>
      <c r="G35" s="8"/>
      <c r="H35" s="17"/>
      <c r="I35" s="20"/>
      <c r="J35" s="18"/>
      <c r="K35" s="18"/>
      <c r="L35" s="17"/>
      <c r="M35" s="20"/>
      <c r="N35" s="17"/>
      <c r="O35" s="20"/>
      <c r="P35" s="17"/>
      <c r="Q35" s="20"/>
      <c r="S35" s="9"/>
    </row>
    <row r="36" spans="1:19" ht="12.75">
      <c r="A36" s="52"/>
      <c r="B36" s="19"/>
      <c r="C36" s="18"/>
      <c r="D36" s="8"/>
      <c r="E36" s="9"/>
      <c r="F36" s="8"/>
      <c r="G36" s="8"/>
      <c r="H36" s="19"/>
      <c r="I36" s="20"/>
      <c r="J36" s="18"/>
      <c r="K36" s="18"/>
      <c r="L36" s="7"/>
      <c r="M36" s="20"/>
      <c r="N36" s="19"/>
      <c r="O36" s="20"/>
      <c r="P36" s="7"/>
      <c r="Q36" s="9"/>
      <c r="R36" s="18"/>
      <c r="S36" s="9"/>
    </row>
    <row r="37" spans="1:19" ht="12.75">
      <c r="A37" s="52" t="s">
        <v>42</v>
      </c>
      <c r="B37" s="7"/>
      <c r="C37" s="18">
        <f>C12+C23+C33</f>
        <v>254.471</v>
      </c>
      <c r="D37" s="8"/>
      <c r="E37" s="9"/>
      <c r="F37" s="16">
        <f>SUM(J37+M37+R37)</f>
        <v>206.16799999999998</v>
      </c>
      <c r="G37" s="16">
        <f>SUM(K37+O37+S37)</f>
        <v>48.303000000000004</v>
      </c>
      <c r="H37" s="7"/>
      <c r="I37" s="20">
        <f>I12+I23+I33</f>
        <v>114.401</v>
      </c>
      <c r="J37" s="25">
        <f>J12+J23+J33</f>
        <v>99.678</v>
      </c>
      <c r="K37" s="20">
        <f>K12+K23+K33</f>
        <v>14.722999999999999</v>
      </c>
      <c r="L37" s="7"/>
      <c r="M37" s="20">
        <f>M12+M23+M33</f>
        <v>78.27699999999999</v>
      </c>
      <c r="N37" s="7"/>
      <c r="O37" s="20">
        <f>O12+O23+O33</f>
        <v>27.191000000000003</v>
      </c>
      <c r="P37" s="7"/>
      <c r="Q37" s="20">
        <f>Q12+Q23+Q33</f>
        <v>34.602</v>
      </c>
      <c r="R37" s="18">
        <f>R12+R23+R33</f>
        <v>28.213</v>
      </c>
      <c r="S37" s="20">
        <f>S12+S23+S33</f>
        <v>6.389</v>
      </c>
    </row>
    <row r="38" spans="1:19" ht="12.75">
      <c r="A38" s="52" t="s">
        <v>43</v>
      </c>
      <c r="B38" s="7"/>
      <c r="C38" s="8">
        <v>27.991</v>
      </c>
      <c r="D38" s="8"/>
      <c r="E38" s="9"/>
      <c r="F38" s="16">
        <f>SUM(J38+M38+R38)</f>
        <v>22.677</v>
      </c>
      <c r="G38" s="16">
        <f>SUM(K38+O38+S38)</f>
        <v>5.314000000000001</v>
      </c>
      <c r="H38" s="7"/>
      <c r="I38" s="9">
        <v>12.584</v>
      </c>
      <c r="J38" s="8">
        <v>10.964</v>
      </c>
      <c r="K38" s="18">
        <v>1.62</v>
      </c>
      <c r="L38" s="7"/>
      <c r="M38" s="20">
        <v>8.61</v>
      </c>
      <c r="N38" s="8"/>
      <c r="O38" s="9">
        <v>2.991</v>
      </c>
      <c r="P38" s="8"/>
      <c r="Q38" s="9">
        <v>3.806</v>
      </c>
      <c r="R38" s="8">
        <v>3.103</v>
      </c>
      <c r="S38" s="9">
        <v>0.703</v>
      </c>
    </row>
    <row r="39" spans="1:19" ht="12.75">
      <c r="A39" s="52" t="s">
        <v>44</v>
      </c>
      <c r="B39" s="7"/>
      <c r="C39" s="18">
        <f>C37+C38</f>
        <v>282.462</v>
      </c>
      <c r="D39" s="8"/>
      <c r="E39" s="9"/>
      <c r="F39" s="18">
        <f>F37+F38</f>
        <v>228.84499999999997</v>
      </c>
      <c r="G39" s="18">
        <f>G37+G38</f>
        <v>53.617000000000004</v>
      </c>
      <c r="H39" s="7"/>
      <c r="I39" s="20">
        <f>I37+I38</f>
        <v>126.985</v>
      </c>
      <c r="J39" s="18">
        <f>J37+J38</f>
        <v>110.642</v>
      </c>
      <c r="K39" s="18">
        <f>K37+K38</f>
        <v>16.343</v>
      </c>
      <c r="L39" s="7"/>
      <c r="M39" s="18">
        <f>M37+M38</f>
        <v>86.88699999999999</v>
      </c>
      <c r="N39" s="7"/>
      <c r="O39" s="18">
        <f>O37+O38</f>
        <v>30.182000000000002</v>
      </c>
      <c r="P39" s="7"/>
      <c r="Q39" s="20">
        <f>Q37+Q38</f>
        <v>38.407999999999994</v>
      </c>
      <c r="R39" s="18">
        <f>R37+R38</f>
        <v>31.316000000000003</v>
      </c>
      <c r="S39" s="20">
        <f>S37+S38</f>
        <v>7.0920000000000005</v>
      </c>
    </row>
    <row r="40" spans="1:19" ht="12.75">
      <c r="A40" s="52"/>
      <c r="B40" s="7"/>
      <c r="C40" s="18"/>
      <c r="D40" s="8"/>
      <c r="E40" s="9"/>
      <c r="F40" s="8"/>
      <c r="G40" s="8"/>
      <c r="H40" s="7"/>
      <c r="I40" s="9"/>
      <c r="J40" s="18"/>
      <c r="K40" s="8"/>
      <c r="L40" s="7"/>
      <c r="M40" s="9"/>
      <c r="N40" s="7"/>
      <c r="O40" s="9"/>
      <c r="P40" s="7"/>
      <c r="Q40" s="9"/>
      <c r="R40" s="7"/>
      <c r="S40" s="9"/>
    </row>
    <row r="41" spans="1:19" ht="12.75">
      <c r="A41" s="73" t="s">
        <v>45</v>
      </c>
      <c r="B41" s="74"/>
      <c r="C41" s="75"/>
      <c r="D41" s="76"/>
      <c r="E41" s="77"/>
      <c r="F41" s="76"/>
      <c r="G41" s="76"/>
      <c r="H41" s="74"/>
      <c r="I41" s="77"/>
      <c r="J41" s="75"/>
      <c r="K41" s="76"/>
      <c r="L41" s="74"/>
      <c r="M41" s="77"/>
      <c r="N41" s="74"/>
      <c r="O41" s="77"/>
      <c r="P41" s="74"/>
      <c r="Q41" s="77"/>
      <c r="R41" s="74"/>
      <c r="S41" s="77"/>
    </row>
    <row r="42" spans="1:19" ht="12.75">
      <c r="A42" s="78"/>
      <c r="B42" s="74"/>
      <c r="C42" s="79"/>
      <c r="D42" s="76"/>
      <c r="E42" s="77"/>
      <c r="F42" s="76"/>
      <c r="G42" s="76"/>
      <c r="H42" s="74"/>
      <c r="I42" s="77"/>
      <c r="J42" s="76"/>
      <c r="K42" s="76"/>
      <c r="L42" s="74"/>
      <c r="M42" s="77"/>
      <c r="N42" s="74"/>
      <c r="O42" s="77"/>
      <c r="P42" s="74"/>
      <c r="Q42" s="77"/>
      <c r="R42" s="74"/>
      <c r="S42" s="77"/>
    </row>
    <row r="43" spans="1:19" ht="12.75">
      <c r="A43" s="78" t="s">
        <v>46</v>
      </c>
      <c r="B43" s="74"/>
      <c r="C43" s="75">
        <f>+F43+G43</f>
        <v>15.556000000000001</v>
      </c>
      <c r="D43" s="75"/>
      <c r="E43" s="94"/>
      <c r="F43" s="75">
        <f>F44+F45+F46</f>
        <v>12.495000000000005</v>
      </c>
      <c r="G43" s="94">
        <f>G44+G45+G46</f>
        <v>3.0609999999999964</v>
      </c>
      <c r="H43" s="75"/>
      <c r="I43" s="94">
        <f>I44+I45+I46</f>
        <v>7.057000000000004</v>
      </c>
      <c r="J43" s="75">
        <f>J44+J45+J46</f>
        <v>6.527000000000003</v>
      </c>
      <c r="K43" s="94">
        <f>K44+K45+K46</f>
        <v>0.5300000000000011</v>
      </c>
      <c r="L43" s="75"/>
      <c r="M43" s="94">
        <f>M44+M45+M46</f>
        <v>4.012999999999999</v>
      </c>
      <c r="N43" s="75"/>
      <c r="O43" s="94">
        <f>O44+O45+O46</f>
        <v>2.527999999999995</v>
      </c>
      <c r="P43" s="75"/>
      <c r="Q43" s="94">
        <f>Q44+Q45+Q46</f>
        <v>1.9580000000000017</v>
      </c>
      <c r="R43" s="75">
        <f>R44+R45+R46</f>
        <v>1.9550000000000016</v>
      </c>
      <c r="S43" s="94">
        <f>S44+S45+S46</f>
        <v>0.0030000000000001137</v>
      </c>
    </row>
    <row r="44" spans="1:19" ht="12.75">
      <c r="A44" s="80" t="s">
        <v>47</v>
      </c>
      <c r="B44" s="81"/>
      <c r="C44" s="82">
        <f>+F44+G44</f>
        <v>7.5</v>
      </c>
      <c r="D44" s="82"/>
      <c r="E44" s="96"/>
      <c r="F44" s="82">
        <f>+J44+M44+R44</f>
        <v>7.5</v>
      </c>
      <c r="G44" s="96"/>
      <c r="H44" s="82"/>
      <c r="I44" s="96">
        <v>3.562</v>
      </c>
      <c r="J44" s="82">
        <v>3.562</v>
      </c>
      <c r="K44" s="96"/>
      <c r="L44" s="82"/>
      <c r="M44" s="96">
        <v>2.905</v>
      </c>
      <c r="N44" s="82"/>
      <c r="O44" s="96"/>
      <c r="P44" s="82"/>
      <c r="Q44" s="96">
        <v>1.033</v>
      </c>
      <c r="R44" s="82">
        <v>1.033</v>
      </c>
      <c r="S44" s="96"/>
    </row>
    <row r="45" spans="1:19" ht="12.75">
      <c r="A45" s="80" t="s">
        <v>48</v>
      </c>
      <c r="B45" s="81"/>
      <c r="C45" s="82">
        <f>+F45+G45</f>
        <v>0.012</v>
      </c>
      <c r="D45" s="82"/>
      <c r="E45" s="96"/>
      <c r="F45" s="82">
        <f>+J45+M45+R45</f>
        <v>0.012</v>
      </c>
      <c r="G45" s="96"/>
      <c r="H45" s="82"/>
      <c r="I45" s="96">
        <v>0.006</v>
      </c>
      <c r="J45" s="82">
        <v>0.006</v>
      </c>
      <c r="K45" s="96"/>
      <c r="L45" s="82"/>
      <c r="M45" s="96">
        <v>0.004</v>
      </c>
      <c r="N45" s="82"/>
      <c r="O45" s="96"/>
      <c r="P45" s="82"/>
      <c r="Q45" s="96">
        <v>0.002</v>
      </c>
      <c r="R45" s="82">
        <v>0.002</v>
      </c>
      <c r="S45" s="96"/>
    </row>
    <row r="46" spans="1:19" ht="12.75">
      <c r="A46" s="80" t="s">
        <v>49</v>
      </c>
      <c r="B46" s="81"/>
      <c r="C46" s="82">
        <f>+F46+G46</f>
        <v>8.044</v>
      </c>
      <c r="D46" s="82"/>
      <c r="E46" s="96"/>
      <c r="F46" s="82">
        <f>+J46+M46+R46</f>
        <v>4.983000000000004</v>
      </c>
      <c r="G46" s="96">
        <f>+K46+O46+S46</f>
        <v>3.0609999999999964</v>
      </c>
      <c r="H46" s="82"/>
      <c r="I46" s="96">
        <f>+J46+K46</f>
        <v>3.4890000000000043</v>
      </c>
      <c r="J46" s="82">
        <f>123.105-120.146</f>
        <v>2.959000000000003</v>
      </c>
      <c r="K46" s="96">
        <f>17.555-17.025</f>
        <v>0.5300000000000011</v>
      </c>
      <c r="L46" s="82"/>
      <c r="M46" s="96">
        <f>95.942-94.838</f>
        <v>1.1039999999999992</v>
      </c>
      <c r="N46" s="82"/>
      <c r="O46" s="96">
        <f>33.532-31.004</f>
        <v>2.527999999999995</v>
      </c>
      <c r="P46" s="82"/>
      <c r="Q46" s="96">
        <f>+R46+S46</f>
        <v>0.9230000000000018</v>
      </c>
      <c r="R46" s="82">
        <f>34.991-34.071</f>
        <v>0.9200000000000017</v>
      </c>
      <c r="S46" s="96">
        <f>7.339-7.336</f>
        <v>0.0030000000000001137</v>
      </c>
    </row>
    <row r="47" spans="1:19" ht="12.75">
      <c r="A47" s="78" t="s">
        <v>50</v>
      </c>
      <c r="B47" s="74"/>
      <c r="C47" s="83">
        <f>+F47+G47</f>
        <v>0.39999999999999997</v>
      </c>
      <c r="D47" s="75"/>
      <c r="E47" s="94"/>
      <c r="F47" s="75">
        <f>+J47+M47+R47</f>
        <v>0.39999999999999997</v>
      </c>
      <c r="G47" s="97"/>
      <c r="H47" s="75"/>
      <c r="I47" s="94">
        <v>0.19</v>
      </c>
      <c r="J47" s="75">
        <v>0.19</v>
      </c>
      <c r="K47" s="94"/>
      <c r="L47" s="75"/>
      <c r="M47" s="94">
        <v>0.155</v>
      </c>
      <c r="N47" s="75"/>
      <c r="O47" s="94"/>
      <c r="P47" s="75"/>
      <c r="Q47" s="94">
        <v>0.055</v>
      </c>
      <c r="R47" s="75">
        <v>0.055</v>
      </c>
      <c r="S47" s="94"/>
    </row>
    <row r="48" spans="1:19" ht="12.75">
      <c r="A48" s="78"/>
      <c r="B48" s="74"/>
      <c r="C48" s="83"/>
      <c r="D48" s="75"/>
      <c r="E48" s="94"/>
      <c r="F48" s="75"/>
      <c r="G48" s="94"/>
      <c r="H48" s="75"/>
      <c r="I48" s="94"/>
      <c r="J48" s="75"/>
      <c r="K48" s="94"/>
      <c r="L48" s="75"/>
      <c r="M48" s="94"/>
      <c r="N48" s="75"/>
      <c r="O48" s="94"/>
      <c r="P48" s="75"/>
      <c r="Q48" s="94"/>
      <c r="R48" s="75"/>
      <c r="S48" s="94"/>
    </row>
    <row r="49" spans="1:19" ht="12.75">
      <c r="A49" s="78" t="s">
        <v>51</v>
      </c>
      <c r="B49" s="74"/>
      <c r="C49" s="83">
        <f>+F49+G49</f>
        <v>2.046</v>
      </c>
      <c r="D49" s="75"/>
      <c r="E49" s="94"/>
      <c r="F49" s="75">
        <f>+J49+M49+R49</f>
        <v>2.046</v>
      </c>
      <c r="G49" s="97"/>
      <c r="H49" s="75"/>
      <c r="I49" s="94">
        <v>0.972</v>
      </c>
      <c r="J49" s="75">
        <v>0.972</v>
      </c>
      <c r="K49" s="94"/>
      <c r="L49" s="75"/>
      <c r="M49" s="94">
        <v>0.792</v>
      </c>
      <c r="N49" s="75"/>
      <c r="O49" s="94"/>
      <c r="P49" s="75"/>
      <c r="Q49" s="94">
        <v>0.282</v>
      </c>
      <c r="R49" s="75">
        <v>0.282</v>
      </c>
      <c r="S49" s="94"/>
    </row>
    <row r="50" spans="1:19" ht="12.75">
      <c r="A50" s="78" t="s">
        <v>52</v>
      </c>
      <c r="B50" s="74"/>
      <c r="C50" s="75">
        <f>C51+C52+C53</f>
        <v>9.100000000000001</v>
      </c>
      <c r="D50" s="75"/>
      <c r="E50" s="94"/>
      <c r="F50" s="75">
        <f>F51+F52+F53</f>
        <v>7.787725</v>
      </c>
      <c r="G50" s="94">
        <f>G51+G52+G53</f>
        <v>1.312275</v>
      </c>
      <c r="H50" s="75"/>
      <c r="I50" s="94">
        <f>I51+I52+I53</f>
        <v>4.155</v>
      </c>
      <c r="J50" s="75">
        <f>J51+J52+J53</f>
        <v>3.635625</v>
      </c>
      <c r="K50" s="94">
        <f>K51+K52+K53</f>
        <v>0.519375</v>
      </c>
      <c r="L50" s="75"/>
      <c r="M50" s="94">
        <f>M51+M52+M53</f>
        <v>3.161</v>
      </c>
      <c r="N50" s="75"/>
      <c r="O50" s="94">
        <f>O51+O52+O53</f>
        <v>0.618</v>
      </c>
      <c r="P50" s="75"/>
      <c r="Q50" s="94">
        <f>Q51+Q52+Q53</f>
        <v>1.166</v>
      </c>
      <c r="R50" s="75">
        <f>R51+R52+R53</f>
        <v>0.9911</v>
      </c>
      <c r="S50" s="94">
        <f>S51+S52+S53</f>
        <v>0.17489999999999997</v>
      </c>
    </row>
    <row r="51" spans="1:19" ht="12.75">
      <c r="A51" s="80" t="s">
        <v>53</v>
      </c>
      <c r="B51" s="81"/>
      <c r="C51" s="82">
        <f>+F51+G51</f>
        <v>2.2</v>
      </c>
      <c r="D51" s="82"/>
      <c r="E51" s="96"/>
      <c r="F51" s="82">
        <f>+J51+M51+R51</f>
        <v>1.956575</v>
      </c>
      <c r="G51" s="96">
        <f>+K51+O51+S51</f>
        <v>0.243425</v>
      </c>
      <c r="H51" s="82"/>
      <c r="I51" s="96">
        <v>0.975</v>
      </c>
      <c r="J51" s="82">
        <f>+I51-K51</f>
        <v>0.853125</v>
      </c>
      <c r="K51" s="96">
        <f>+I51*0.125</f>
        <v>0.121875</v>
      </c>
      <c r="L51" s="82"/>
      <c r="M51" s="96">
        <v>0.698</v>
      </c>
      <c r="N51" s="82"/>
      <c r="O51" s="96">
        <v>0.05</v>
      </c>
      <c r="P51" s="82"/>
      <c r="Q51" s="96">
        <f>0.298+0.179</f>
        <v>0.477</v>
      </c>
      <c r="R51" s="82">
        <f>+Q51-S51</f>
        <v>0.40545</v>
      </c>
      <c r="S51" s="96">
        <f>+Q51*0.15</f>
        <v>0.07154999999999999</v>
      </c>
    </row>
    <row r="52" spans="1:19" ht="12.75">
      <c r="A52" s="80" t="s">
        <v>54</v>
      </c>
      <c r="B52" s="81"/>
      <c r="C52" s="82">
        <f>+F52+G52</f>
        <v>3</v>
      </c>
      <c r="D52" s="82"/>
      <c r="E52" s="96"/>
      <c r="F52" s="82">
        <f>+J52+M52+R52</f>
        <v>2.3028750000000002</v>
      </c>
      <c r="G52" s="96">
        <f>+K52+O52+S52</f>
        <v>0.697125</v>
      </c>
      <c r="H52" s="82"/>
      <c r="I52" s="96">
        <f>1.329-0.114</f>
        <v>1.2149999999999999</v>
      </c>
      <c r="J52" s="82">
        <f>+I52-K52</f>
        <v>1.0631249999999999</v>
      </c>
      <c r="K52" s="96">
        <f>+I52*0.125</f>
        <v>0.15187499999999998</v>
      </c>
      <c r="L52" s="82"/>
      <c r="M52" s="96">
        <f>0.951-0.081</f>
        <v>0.87</v>
      </c>
      <c r="N52" s="82"/>
      <c r="O52" s="96">
        <v>0.48</v>
      </c>
      <c r="P52" s="82"/>
      <c r="Q52" s="96">
        <f>0.435</f>
        <v>0.435</v>
      </c>
      <c r="R52" s="82">
        <f>+Q52-S52</f>
        <v>0.36975</v>
      </c>
      <c r="S52" s="96">
        <f>+Q52*0.15</f>
        <v>0.06525</v>
      </c>
    </row>
    <row r="53" spans="1:19" ht="12.75">
      <c r="A53" s="84" t="s">
        <v>55</v>
      </c>
      <c r="B53" s="81"/>
      <c r="C53" s="82">
        <f>+F53+G53</f>
        <v>3.9000000000000004</v>
      </c>
      <c r="D53" s="82"/>
      <c r="E53" s="96"/>
      <c r="F53" s="82">
        <f>+J53+M53+R53</f>
        <v>3.5282750000000003</v>
      </c>
      <c r="G53" s="96">
        <f>+K53+O53+S53</f>
        <v>0.371725</v>
      </c>
      <c r="H53" s="82"/>
      <c r="I53" s="96">
        <f>1.851+0.114</f>
        <v>1.965</v>
      </c>
      <c r="J53" s="82">
        <f>+I53-K53</f>
        <v>1.719375</v>
      </c>
      <c r="K53" s="96">
        <f>+I53*0.125</f>
        <v>0.245625</v>
      </c>
      <c r="L53" s="82"/>
      <c r="M53" s="96">
        <f>1.512+0.081</f>
        <v>1.593</v>
      </c>
      <c r="N53" s="82"/>
      <c r="O53" s="96">
        <v>0.088</v>
      </c>
      <c r="P53" s="82"/>
      <c r="Q53" s="96">
        <f>0.529-0.081-0.194</f>
        <v>0.254</v>
      </c>
      <c r="R53" s="82">
        <f>+Q53-S53</f>
        <v>0.2159</v>
      </c>
      <c r="S53" s="96">
        <f>+Q53*0.15</f>
        <v>0.0381</v>
      </c>
    </row>
    <row r="54" spans="1:19" ht="12.75">
      <c r="A54" s="78" t="s">
        <v>56</v>
      </c>
      <c r="B54" s="74"/>
      <c r="C54" s="75">
        <f>C55+C56</f>
        <v>2.8999999999999995</v>
      </c>
      <c r="D54" s="75"/>
      <c r="E54" s="94"/>
      <c r="F54" s="75">
        <f>F55+F56</f>
        <v>2.464225</v>
      </c>
      <c r="G54" s="94">
        <f>G55+G56</f>
        <v>0.43577499999999997</v>
      </c>
      <c r="H54" s="75"/>
      <c r="I54" s="94">
        <f>I55+I56</f>
        <v>1.301</v>
      </c>
      <c r="J54" s="75">
        <f>J55+J56</f>
        <v>1.138375</v>
      </c>
      <c r="K54" s="94">
        <f>K55+K56</f>
        <v>0.162625</v>
      </c>
      <c r="L54" s="75"/>
      <c r="M54" s="94">
        <f>M55+M56</f>
        <v>0.934</v>
      </c>
      <c r="N54" s="75"/>
      <c r="O54" s="94">
        <f>O55+O56</f>
        <v>0.204</v>
      </c>
      <c r="P54" s="75"/>
      <c r="Q54" s="94">
        <f>Q55+Q56</f>
        <v>0.46099999999999997</v>
      </c>
      <c r="R54" s="75">
        <f>R55+R56</f>
        <v>0.3918499999999999</v>
      </c>
      <c r="S54" s="94">
        <f>S55+S56</f>
        <v>0.06914999999999999</v>
      </c>
    </row>
    <row r="55" spans="1:19" ht="12.75">
      <c r="A55" s="84" t="s">
        <v>57</v>
      </c>
      <c r="B55" s="85"/>
      <c r="C55" s="82">
        <f>+F55+G55</f>
        <v>2.0999999999999996</v>
      </c>
      <c r="D55" s="82"/>
      <c r="E55" s="96"/>
      <c r="F55" s="82">
        <f>+J55+M55+R55</f>
        <v>1.7525749999999998</v>
      </c>
      <c r="G55" s="96">
        <f>+K55+O55+S55</f>
        <v>0.347425</v>
      </c>
      <c r="H55" s="82"/>
      <c r="I55" s="96">
        <v>0.947</v>
      </c>
      <c r="J55" s="82">
        <f>+I55-K55</f>
        <v>0.828625</v>
      </c>
      <c r="K55" s="96">
        <f>+I55*0.125</f>
        <v>0.118375</v>
      </c>
      <c r="L55" s="82"/>
      <c r="M55" s="96">
        <v>0.68</v>
      </c>
      <c r="N55" s="82"/>
      <c r="O55" s="96">
        <v>0.186</v>
      </c>
      <c r="P55" s="82"/>
      <c r="Q55" s="96">
        <v>0.287</v>
      </c>
      <c r="R55" s="82">
        <f>+Q55-S55</f>
        <v>0.24394999999999997</v>
      </c>
      <c r="S55" s="96">
        <f>+Q55*0.15</f>
        <v>0.04305</v>
      </c>
    </row>
    <row r="56" spans="1:19" ht="12.75">
      <c r="A56" s="80" t="s">
        <v>58</v>
      </c>
      <c r="B56" s="81"/>
      <c r="C56" s="82">
        <f>+F56+G56</f>
        <v>0.7999999999999999</v>
      </c>
      <c r="D56" s="82"/>
      <c r="E56" s="96"/>
      <c r="F56" s="82">
        <f>+J56+M56+R56</f>
        <v>0.7116499999999999</v>
      </c>
      <c r="G56" s="96">
        <f>+K56+O56+S56</f>
        <v>0.08835</v>
      </c>
      <c r="H56" s="82"/>
      <c r="I56" s="96">
        <v>0.354</v>
      </c>
      <c r="J56" s="82">
        <f>+I56-K56</f>
        <v>0.30974999999999997</v>
      </c>
      <c r="K56" s="96">
        <f>+I56*0.125</f>
        <v>0.04425</v>
      </c>
      <c r="L56" s="82"/>
      <c r="M56" s="96">
        <v>0.254</v>
      </c>
      <c r="N56" s="82"/>
      <c r="O56" s="96">
        <v>0.018</v>
      </c>
      <c r="P56" s="82"/>
      <c r="Q56" s="96">
        <f>0.108+0.066</f>
        <v>0.174</v>
      </c>
      <c r="R56" s="82">
        <f>+Q56-S56</f>
        <v>0.14789999999999998</v>
      </c>
      <c r="S56" s="96">
        <f>+Q56*0.15</f>
        <v>0.026099999999999998</v>
      </c>
    </row>
    <row r="57" spans="1:19" ht="12.75">
      <c r="A57" s="86" t="s">
        <v>44</v>
      </c>
      <c r="B57" s="87"/>
      <c r="C57" s="88">
        <f>C43+C47+C49+C50+C54</f>
        <v>30.002000000000002</v>
      </c>
      <c r="D57" s="88"/>
      <c r="E57" s="95"/>
      <c r="F57" s="88">
        <f>F43+F47+F49+F50+F54</f>
        <v>25.192950000000003</v>
      </c>
      <c r="G57" s="95">
        <f>G43+G47+G49+G50+G54</f>
        <v>4.809049999999996</v>
      </c>
      <c r="H57" s="88"/>
      <c r="I57" s="95">
        <f>I43+I47+I49+I50+I54</f>
        <v>13.675000000000006</v>
      </c>
      <c r="J57" s="88">
        <f>J43+J47+J49+J50+J54</f>
        <v>12.463000000000005</v>
      </c>
      <c r="K57" s="95">
        <f>K43+K47+K49+K50+K54</f>
        <v>1.2120000000000013</v>
      </c>
      <c r="L57" s="88"/>
      <c r="M57" s="95">
        <f>M43+M47+M49+M50+M54</f>
        <v>9.054999999999998</v>
      </c>
      <c r="N57" s="88"/>
      <c r="O57" s="95">
        <f>O43+O47+O49+O50+O54</f>
        <v>3.349999999999995</v>
      </c>
      <c r="P57" s="88"/>
      <c r="Q57" s="95">
        <f>Q43+Q47+Q49+Q50+Q54</f>
        <v>3.9220000000000015</v>
      </c>
      <c r="R57" s="88">
        <f>R43+R47+R49+R50+R54</f>
        <v>3.6749500000000013</v>
      </c>
      <c r="S57" s="95">
        <f>S43+S47+S49+S50+S54</f>
        <v>0.24705000000000008</v>
      </c>
    </row>
    <row r="58" spans="1:19" ht="12.75">
      <c r="A58" s="93" t="s">
        <v>59</v>
      </c>
      <c r="B58" s="90"/>
      <c r="C58" s="91">
        <f>+C39+C57</f>
        <v>312.464</v>
      </c>
      <c r="D58" s="91"/>
      <c r="E58" s="92"/>
      <c r="F58" s="91">
        <f>+F39+F57</f>
        <v>254.03794999999997</v>
      </c>
      <c r="G58" s="92">
        <f>+G39+G57</f>
        <v>58.426050000000004</v>
      </c>
      <c r="H58" s="91"/>
      <c r="I58" s="92">
        <f>+I39+I57</f>
        <v>140.66</v>
      </c>
      <c r="J58" s="91">
        <f>+J39+J57</f>
        <v>123.105</v>
      </c>
      <c r="K58" s="92">
        <f>+K39+K57</f>
        <v>17.555</v>
      </c>
      <c r="L58" s="91"/>
      <c r="M58" s="92">
        <f>+M39+M57</f>
        <v>95.94199999999998</v>
      </c>
      <c r="N58" s="91"/>
      <c r="O58" s="92">
        <f>+O39+O57</f>
        <v>33.532</v>
      </c>
      <c r="P58" s="91"/>
      <c r="Q58" s="92">
        <f>+Q39+Q57</f>
        <v>42.33</v>
      </c>
      <c r="R58" s="91">
        <f>+R39+R57</f>
        <v>34.990950000000005</v>
      </c>
      <c r="S58" s="92">
        <f>+S39+S57</f>
        <v>7.33905</v>
      </c>
    </row>
    <row r="59" spans="1:19" ht="12.75">
      <c r="A59" s="98" t="s">
        <v>60</v>
      </c>
      <c r="B59" s="75"/>
      <c r="C59" s="75">
        <v>312.464</v>
      </c>
      <c r="D59" s="75"/>
      <c r="E59" s="82"/>
      <c r="F59" s="75">
        <f>+F58+G58</f>
        <v>312.46399999999994</v>
      </c>
      <c r="G59" s="75"/>
      <c r="H59" s="76"/>
      <c r="I59" s="75">
        <f>+J58+K58</f>
        <v>140.66</v>
      </c>
      <c r="J59" s="75"/>
      <c r="K59" s="75"/>
      <c r="L59" s="76"/>
      <c r="M59" s="75"/>
      <c r="N59" s="76"/>
      <c r="O59" s="75"/>
      <c r="P59" s="75"/>
      <c r="Q59" s="75">
        <f>+R58+S58</f>
        <v>42.330000000000005</v>
      </c>
      <c r="R59" s="75"/>
      <c r="S59" s="75"/>
    </row>
    <row r="60" spans="1:19" ht="12.75">
      <c r="A60" s="89"/>
      <c r="B60" s="75"/>
      <c r="C60" s="75"/>
      <c r="D60" s="75"/>
      <c r="E60" s="82"/>
      <c r="F60" s="75"/>
      <c r="G60" s="75"/>
      <c r="H60" s="76"/>
      <c r="I60" s="75"/>
      <c r="J60" s="75"/>
      <c r="K60" s="75"/>
      <c r="L60" s="76"/>
      <c r="M60" s="75"/>
      <c r="N60" s="76"/>
      <c r="O60" s="75"/>
      <c r="P60" s="75"/>
      <c r="Q60" s="75"/>
      <c r="R60" s="75"/>
      <c r="S60" s="75"/>
    </row>
    <row r="61" spans="1:19" ht="12.75">
      <c r="A61" s="89" t="s">
        <v>61</v>
      </c>
      <c r="B61" s="75"/>
      <c r="C61" s="75"/>
      <c r="D61" s="75"/>
      <c r="E61" s="82"/>
      <c r="F61" s="75"/>
      <c r="G61" s="75"/>
      <c r="H61" s="76"/>
      <c r="I61" s="75"/>
      <c r="J61" s="75"/>
      <c r="K61" s="75"/>
      <c r="L61" s="76"/>
      <c r="M61" s="75"/>
      <c r="N61" s="76"/>
      <c r="O61" s="75"/>
      <c r="P61" s="75"/>
      <c r="Q61" s="75"/>
      <c r="R61" s="75"/>
      <c r="S61" s="75"/>
    </row>
    <row r="62" spans="1:7" ht="12.75">
      <c r="A62" s="99" t="s">
        <v>62</v>
      </c>
      <c r="E62" s="3"/>
      <c r="F62" s="3"/>
      <c r="G62" s="3"/>
    </row>
    <row r="65" spans="3:4" ht="12.75">
      <c r="C65" s="3"/>
      <c r="D65" s="3"/>
    </row>
    <row r="66" ht="12.75">
      <c r="C66" s="3"/>
    </row>
    <row r="67" ht="12.75">
      <c r="C67" s="3"/>
    </row>
    <row r="68" ht="12.75">
      <c r="C68" s="3"/>
    </row>
  </sheetData>
  <printOptions/>
  <pageMargins left="0.5" right="0.46" top="1" bottom="1" header="0.5" footer="0.5"/>
  <pageSetup fitToHeight="1" fitToWidth="1" horizontalDpi="300" verticalDpi="300" orientation="landscape" scale="58" r:id="rId1"/>
  <headerFooter alignWithMargins="0">
    <oddHeader>&amp;L&amp;"Arial,Bold"&amp;12Resolution E-3592&amp;"Arial,Regular"&amp;9
&amp;C&amp;"Arial,Bold"&amp;12ATTACHMENT  C&amp;R&amp;"Arial,Bold"&amp;12April 1, 1999</oddHeader>
  </headerFooter>
  <rowBreaks count="1" manualBreakCount="1">
    <brk id="5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7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</cols>
  <sheetData>
    <row r="1" ht="12.75">
      <c r="A1" s="47" t="s">
        <v>0</v>
      </c>
    </row>
    <row r="2" spans="1:7" ht="12.75">
      <c r="A2" s="48" t="s">
        <v>1</v>
      </c>
      <c r="G2" s="27" t="s">
        <v>2</v>
      </c>
    </row>
    <row r="3" spans="1:14" ht="12.75">
      <c r="A3" s="49" t="s">
        <v>3</v>
      </c>
      <c r="B3" s="22" t="s">
        <v>6</v>
      </c>
      <c r="C3" s="6"/>
      <c r="D3" s="28" t="s">
        <v>6</v>
      </c>
      <c r="E3" s="22"/>
      <c r="F3" s="22"/>
      <c r="G3" s="28" t="s">
        <v>7</v>
      </c>
      <c r="H3" s="22"/>
      <c r="I3" s="39"/>
      <c r="J3" s="43"/>
      <c r="K3" s="35" t="s">
        <v>8</v>
      </c>
      <c r="L3" s="6"/>
      <c r="M3" s="21"/>
      <c r="N3" s="24"/>
    </row>
    <row r="4" spans="1:14" ht="25.5">
      <c r="A4" s="50"/>
      <c r="B4" s="31" t="s">
        <v>18</v>
      </c>
      <c r="C4" s="32" t="s">
        <v>13</v>
      </c>
      <c r="D4" s="34" t="s">
        <v>16</v>
      </c>
      <c r="E4" s="33" t="s">
        <v>63</v>
      </c>
      <c r="F4" s="33" t="s">
        <v>64</v>
      </c>
      <c r="G4" s="34" t="s">
        <v>17</v>
      </c>
      <c r="H4" s="33" t="s">
        <v>63</v>
      </c>
      <c r="I4" s="40" t="s">
        <v>64</v>
      </c>
      <c r="J4" s="44"/>
      <c r="K4" s="33" t="s">
        <v>18</v>
      </c>
      <c r="L4" s="32" t="s">
        <v>13</v>
      </c>
      <c r="M4" s="31" t="s">
        <v>63</v>
      </c>
      <c r="N4" s="32" t="s">
        <v>64</v>
      </c>
    </row>
    <row r="5" spans="1:14" ht="12.75">
      <c r="A5" s="50"/>
      <c r="B5" s="7"/>
      <c r="C5" s="9"/>
      <c r="D5" s="29"/>
      <c r="E5" s="8"/>
      <c r="F5" s="8"/>
      <c r="G5" s="29"/>
      <c r="I5" s="41"/>
      <c r="J5" s="45"/>
      <c r="K5" s="8"/>
      <c r="L5" s="9"/>
      <c r="M5" s="7"/>
      <c r="N5" s="9"/>
    </row>
    <row r="6" spans="1:14" ht="12.75">
      <c r="A6" s="51" t="s">
        <v>19</v>
      </c>
      <c r="B6" s="7"/>
      <c r="C6" s="9"/>
      <c r="D6" s="29"/>
      <c r="E6" s="8"/>
      <c r="F6" s="8"/>
      <c r="G6" s="29"/>
      <c r="I6" s="41"/>
      <c r="J6" s="45"/>
      <c r="K6" s="8"/>
      <c r="L6" s="9"/>
      <c r="M6" s="7"/>
      <c r="N6" s="9"/>
    </row>
    <row r="7" spans="1:14" ht="12.75">
      <c r="A7" s="50" t="s">
        <v>20</v>
      </c>
      <c r="B7" s="10">
        <v>0.16</v>
      </c>
      <c r="C7" s="20">
        <v>6.2</v>
      </c>
      <c r="D7" s="30">
        <v>5.118</v>
      </c>
      <c r="E7" s="18">
        <v>4.35</v>
      </c>
      <c r="F7" s="18">
        <v>5.886</v>
      </c>
      <c r="G7" s="30">
        <v>1.082</v>
      </c>
      <c r="H7" s="3">
        <v>0.92</v>
      </c>
      <c r="I7" s="42">
        <v>1.244</v>
      </c>
      <c r="J7" s="46"/>
      <c r="K7" s="36">
        <v>0.08</v>
      </c>
      <c r="L7" s="9">
        <v>2.284</v>
      </c>
      <c r="M7" s="25">
        <v>1.941</v>
      </c>
      <c r="N7" s="20">
        <v>2.627</v>
      </c>
    </row>
    <row r="8" spans="1:14" ht="12.75">
      <c r="A8" s="50" t="s">
        <v>21</v>
      </c>
      <c r="B8" s="10">
        <v>0.18</v>
      </c>
      <c r="C8" s="20">
        <v>6.988</v>
      </c>
      <c r="D8" s="30">
        <v>6.988</v>
      </c>
      <c r="E8" s="18">
        <v>5.94</v>
      </c>
      <c r="F8" s="18">
        <v>8.036</v>
      </c>
      <c r="G8" s="30">
        <v>0</v>
      </c>
      <c r="H8" s="3">
        <v>0</v>
      </c>
      <c r="I8" s="42">
        <v>0</v>
      </c>
      <c r="J8" s="46"/>
      <c r="K8" s="36">
        <v>0.11</v>
      </c>
      <c r="L8" s="9">
        <v>3.054</v>
      </c>
      <c r="M8" s="25">
        <v>2.596</v>
      </c>
      <c r="N8" s="20">
        <v>3.512</v>
      </c>
    </row>
    <row r="9" spans="1:14" ht="12.75">
      <c r="A9" s="50" t="s">
        <v>22</v>
      </c>
      <c r="B9" s="10">
        <v>0.29</v>
      </c>
      <c r="C9" s="20">
        <v>11.735</v>
      </c>
      <c r="D9" s="30">
        <v>11.18</v>
      </c>
      <c r="E9" s="18">
        <v>9.503</v>
      </c>
      <c r="F9" s="18">
        <v>12.857</v>
      </c>
      <c r="G9" s="30">
        <v>0.555</v>
      </c>
      <c r="H9" s="3">
        <v>0.472</v>
      </c>
      <c r="I9" s="42">
        <v>0.638</v>
      </c>
      <c r="J9" s="46"/>
      <c r="K9" s="36">
        <v>0.57</v>
      </c>
      <c r="L9" s="9">
        <v>15.669</v>
      </c>
      <c r="M9" s="25">
        <v>13.319</v>
      </c>
      <c r="N9" s="20">
        <v>18.019</v>
      </c>
    </row>
    <row r="10" spans="1:14" ht="12.75">
      <c r="A10" s="50" t="s">
        <v>23</v>
      </c>
      <c r="B10" s="10">
        <v>0.37</v>
      </c>
      <c r="C10" s="20">
        <v>14.94</v>
      </c>
      <c r="D10" s="30">
        <v>11.177</v>
      </c>
      <c r="E10" s="18">
        <v>9.5</v>
      </c>
      <c r="F10" s="18">
        <v>12.295</v>
      </c>
      <c r="G10" s="30">
        <v>3.763</v>
      </c>
      <c r="H10" s="3">
        <v>3.199</v>
      </c>
      <c r="I10" s="42">
        <v>4.139</v>
      </c>
      <c r="J10" s="46"/>
      <c r="K10" s="36">
        <v>0.23</v>
      </c>
      <c r="L10" s="9">
        <v>6.377</v>
      </c>
      <c r="M10" s="25">
        <v>5.42</v>
      </c>
      <c r="N10" s="20">
        <v>7.015</v>
      </c>
    </row>
    <row r="11" spans="1:14" ht="12.75">
      <c r="A11" s="50"/>
      <c r="B11" s="7"/>
      <c r="C11" s="9"/>
      <c r="D11" s="29"/>
      <c r="E11" s="8"/>
      <c r="F11" s="8"/>
      <c r="G11" s="29"/>
      <c r="I11" s="41"/>
      <c r="J11" s="45"/>
      <c r="K11" s="37"/>
      <c r="L11" s="9"/>
      <c r="M11" s="25"/>
      <c r="N11" s="20"/>
    </row>
    <row r="12" spans="1:14" ht="12.75">
      <c r="A12" s="52" t="s">
        <v>24</v>
      </c>
      <c r="B12" s="10">
        <f>SUM(B7:B10)</f>
        <v>0.9999999999999999</v>
      </c>
      <c r="C12" s="8">
        <f>SUM(C7:C10)</f>
        <v>39.863</v>
      </c>
      <c r="D12" s="29">
        <f>SUM(D7:D10)</f>
        <v>34.463</v>
      </c>
      <c r="E12" s="8"/>
      <c r="F12" s="8"/>
      <c r="G12" s="30">
        <f>SUM(G7:G10)</f>
        <v>5.4</v>
      </c>
      <c r="I12" s="41"/>
      <c r="J12" s="45"/>
      <c r="K12" s="36">
        <v>1</v>
      </c>
      <c r="L12" s="9">
        <f>SUM(L7:L10)</f>
        <v>27.383999999999997</v>
      </c>
      <c r="M12" s="25"/>
      <c r="N12" s="20"/>
    </row>
    <row r="13" spans="1:14" ht="12.75">
      <c r="A13" s="52" t="s">
        <v>25</v>
      </c>
      <c r="B13" s="17">
        <f>C12/C37</f>
        <v>0.34844975131336264</v>
      </c>
      <c r="C13" s="9"/>
      <c r="D13" s="29"/>
      <c r="E13" s="8"/>
      <c r="F13" s="8"/>
      <c r="G13" s="29"/>
      <c r="I13" s="41"/>
      <c r="J13" s="45"/>
      <c r="K13" s="38">
        <f>L12/L37</f>
        <v>0.34983456187641326</v>
      </c>
      <c r="L13" s="9"/>
      <c r="M13" s="25"/>
      <c r="N13" s="20"/>
    </row>
    <row r="14" spans="1:14" ht="12.75">
      <c r="A14" s="50"/>
      <c r="B14" s="7"/>
      <c r="C14" s="9"/>
      <c r="D14" s="29"/>
      <c r="E14" s="8"/>
      <c r="F14" s="8"/>
      <c r="G14" s="29"/>
      <c r="I14" s="41"/>
      <c r="J14" s="45"/>
      <c r="K14" s="8"/>
      <c r="L14" s="9"/>
      <c r="M14" s="25"/>
      <c r="N14" s="20"/>
    </row>
    <row r="15" spans="1:14" ht="12.75">
      <c r="A15" s="51" t="s">
        <v>26</v>
      </c>
      <c r="B15" s="7"/>
      <c r="C15" s="9"/>
      <c r="D15" s="29"/>
      <c r="E15" s="8"/>
      <c r="F15" s="8"/>
      <c r="G15" s="29"/>
      <c r="I15" s="41"/>
      <c r="J15" s="45"/>
      <c r="K15" s="8"/>
      <c r="L15" s="9"/>
      <c r="M15" s="25"/>
      <c r="N15" s="20"/>
    </row>
    <row r="16" spans="1:14" ht="12.75">
      <c r="A16" s="50" t="s">
        <v>27</v>
      </c>
      <c r="B16" s="10">
        <v>0.28</v>
      </c>
      <c r="C16" s="20">
        <v>16.147</v>
      </c>
      <c r="D16" s="30">
        <v>15.499</v>
      </c>
      <c r="E16" s="18">
        <v>13.174</v>
      </c>
      <c r="F16" s="18">
        <v>16.274</v>
      </c>
      <c r="G16" s="30">
        <v>0.648</v>
      </c>
      <c r="H16">
        <v>0.551</v>
      </c>
      <c r="I16" s="42">
        <v>0.68</v>
      </c>
      <c r="J16" s="46"/>
      <c r="K16" s="36">
        <v>0.39</v>
      </c>
      <c r="L16" s="9">
        <v>15.127</v>
      </c>
      <c r="M16" s="25">
        <v>12.858</v>
      </c>
      <c r="N16" s="20">
        <v>15.883</v>
      </c>
    </row>
    <row r="17" spans="1:14" ht="12.75">
      <c r="A17" s="50" t="s">
        <v>28</v>
      </c>
      <c r="B17" s="10">
        <v>0.33</v>
      </c>
      <c r="C17" s="20">
        <v>19.465</v>
      </c>
      <c r="D17" s="30">
        <v>15.526</v>
      </c>
      <c r="E17" s="18">
        <v>13.197</v>
      </c>
      <c r="F17" s="18">
        <v>16.302</v>
      </c>
      <c r="G17" s="30">
        <v>3.939</v>
      </c>
      <c r="H17">
        <v>3.348</v>
      </c>
      <c r="I17" s="42">
        <v>4.136</v>
      </c>
      <c r="J17" s="46"/>
      <c r="K17" s="36">
        <v>0.2</v>
      </c>
      <c r="L17" s="9">
        <v>7.856</v>
      </c>
      <c r="M17" s="25">
        <v>6.677</v>
      </c>
      <c r="N17" s="20">
        <v>8.248</v>
      </c>
    </row>
    <row r="18" spans="1:14" ht="12.75">
      <c r="A18" s="50" t="s">
        <v>29</v>
      </c>
      <c r="B18" s="10">
        <v>0.14</v>
      </c>
      <c r="C18" s="20">
        <v>8.219</v>
      </c>
      <c r="D18" s="30">
        <v>8.181</v>
      </c>
      <c r="E18" s="18">
        <v>6.954</v>
      </c>
      <c r="F18" s="18">
        <v>9.408</v>
      </c>
      <c r="G18" s="30">
        <v>0.038</v>
      </c>
      <c r="H18">
        <v>0.032</v>
      </c>
      <c r="I18" s="42">
        <v>0.044</v>
      </c>
      <c r="J18" s="46"/>
      <c r="K18" s="36">
        <v>0.15</v>
      </c>
      <c r="L18" s="9">
        <v>6.017</v>
      </c>
      <c r="M18" s="25">
        <v>5.115</v>
      </c>
      <c r="N18" s="20">
        <v>6.92</v>
      </c>
    </row>
    <row r="19" spans="1:14" ht="12.75">
      <c r="A19" s="50" t="s">
        <v>30</v>
      </c>
      <c r="B19" s="10">
        <v>0.04</v>
      </c>
      <c r="C19" s="20">
        <v>2.506</v>
      </c>
      <c r="D19" s="30">
        <v>2.506</v>
      </c>
      <c r="E19" s="18">
        <v>2.13</v>
      </c>
      <c r="F19" s="18">
        <v>2.882</v>
      </c>
      <c r="G19" s="30">
        <v>0</v>
      </c>
      <c r="H19" s="18">
        <v>0</v>
      </c>
      <c r="I19" s="42">
        <v>0</v>
      </c>
      <c r="J19" s="46"/>
      <c r="K19" s="36">
        <v>0.04</v>
      </c>
      <c r="L19" s="9">
        <v>1.573</v>
      </c>
      <c r="M19" s="25">
        <v>1.337</v>
      </c>
      <c r="N19" s="20">
        <v>1.808</v>
      </c>
    </row>
    <row r="20" spans="1:14" ht="12.75">
      <c r="A20" s="50" t="s">
        <v>31</v>
      </c>
      <c r="B20" s="10">
        <v>0.08</v>
      </c>
      <c r="C20" s="20">
        <v>4.798</v>
      </c>
      <c r="D20" s="30">
        <v>2.603</v>
      </c>
      <c r="E20" s="18">
        <v>2.213</v>
      </c>
      <c r="F20" s="18">
        <v>2.993</v>
      </c>
      <c r="G20" s="30">
        <v>2.195</v>
      </c>
      <c r="H20">
        <v>1.866</v>
      </c>
      <c r="I20" s="42">
        <v>2.524</v>
      </c>
      <c r="J20" s="46"/>
      <c r="K20" s="36">
        <v>0.1</v>
      </c>
      <c r="L20" s="9">
        <v>4.034</v>
      </c>
      <c r="M20" s="25">
        <v>3.429</v>
      </c>
      <c r="N20" s="20">
        <v>4.639</v>
      </c>
    </row>
    <row r="21" spans="1:14" ht="12.75">
      <c r="A21" s="50" t="s">
        <v>32</v>
      </c>
      <c r="B21" s="10">
        <v>0.13</v>
      </c>
      <c r="C21" s="20">
        <v>7.385</v>
      </c>
      <c r="D21" s="30">
        <v>7.018</v>
      </c>
      <c r="E21" s="18">
        <v>5.965</v>
      </c>
      <c r="F21" s="18">
        <v>8.071</v>
      </c>
      <c r="G21" s="30">
        <v>0.367</v>
      </c>
      <c r="H21">
        <v>0.312</v>
      </c>
      <c r="I21" s="42">
        <v>0.422</v>
      </c>
      <c r="J21" s="46"/>
      <c r="K21" s="36">
        <v>0.12</v>
      </c>
      <c r="L21" s="20">
        <v>4.51</v>
      </c>
      <c r="M21" s="25">
        <v>3.834</v>
      </c>
      <c r="N21" s="20">
        <v>5.187</v>
      </c>
    </row>
    <row r="22" spans="1:14" ht="12.75">
      <c r="A22" s="50"/>
      <c r="B22" s="7"/>
      <c r="C22" s="9"/>
      <c r="D22" s="29"/>
      <c r="E22" s="8"/>
      <c r="F22" s="8"/>
      <c r="G22" s="29"/>
      <c r="I22" s="41"/>
      <c r="J22" s="45"/>
      <c r="K22" s="37"/>
      <c r="L22" s="9"/>
      <c r="M22" s="25"/>
      <c r="N22" s="20"/>
    </row>
    <row r="23" spans="1:14" ht="12.75">
      <c r="A23" s="52" t="s">
        <v>24</v>
      </c>
      <c r="B23" s="10">
        <v>1</v>
      </c>
      <c r="C23" s="20">
        <f>SUM(C16:C22)</f>
        <v>58.519999999999996</v>
      </c>
      <c r="D23" s="30">
        <f>SUM(D16:D22)</f>
        <v>51.333</v>
      </c>
      <c r="E23" s="18"/>
      <c r="F23" s="18"/>
      <c r="G23" s="30">
        <f>SUM(G16:G22)</f>
        <v>7.187</v>
      </c>
      <c r="I23" s="41"/>
      <c r="J23" s="45"/>
      <c r="K23" s="36">
        <v>1</v>
      </c>
      <c r="L23" s="20">
        <f>SUM(L16:L22)</f>
        <v>39.117</v>
      </c>
      <c r="M23" s="25"/>
      <c r="N23" s="20"/>
    </row>
    <row r="24" spans="1:14" ht="12.75">
      <c r="A24" s="52" t="s">
        <v>33</v>
      </c>
      <c r="B24" s="17">
        <f>C23/C37</f>
        <v>0.5115339900874992</v>
      </c>
      <c r="C24" s="20"/>
      <c r="D24" s="30"/>
      <c r="E24" s="18"/>
      <c r="F24" s="18"/>
      <c r="G24" s="30"/>
      <c r="I24" s="41"/>
      <c r="J24" s="45"/>
      <c r="K24" s="38">
        <f>L23/L37</f>
        <v>0.499725334389412</v>
      </c>
      <c r="L24" s="20"/>
      <c r="M24" s="25"/>
      <c r="N24" s="20"/>
    </row>
    <row r="25" spans="1:14" ht="12.75">
      <c r="A25" s="50"/>
      <c r="B25" s="7"/>
      <c r="C25" s="9"/>
      <c r="D25" s="29"/>
      <c r="E25" s="8"/>
      <c r="F25" s="8"/>
      <c r="G25" s="29"/>
      <c r="I25" s="41"/>
      <c r="J25" s="45"/>
      <c r="K25" s="8"/>
      <c r="L25" s="9"/>
      <c r="M25" s="25"/>
      <c r="N25" s="20"/>
    </row>
    <row r="26" spans="1:14" ht="12.75">
      <c r="A26" s="51" t="s">
        <v>34</v>
      </c>
      <c r="B26" s="7"/>
      <c r="C26" s="9"/>
      <c r="D26" s="29"/>
      <c r="E26" s="8"/>
      <c r="F26" s="8"/>
      <c r="G26" s="29"/>
      <c r="I26" s="41"/>
      <c r="J26" s="45"/>
      <c r="K26" s="8"/>
      <c r="L26" s="9"/>
      <c r="M26" s="25"/>
      <c r="N26" s="20"/>
    </row>
    <row r="27" spans="1:14" ht="12.75">
      <c r="A27" s="50" t="s">
        <v>35</v>
      </c>
      <c r="B27" s="10">
        <v>0.44</v>
      </c>
      <c r="C27" s="20">
        <v>7.015</v>
      </c>
      <c r="D27" s="30">
        <v>5.241</v>
      </c>
      <c r="E27" s="18">
        <v>4.455</v>
      </c>
      <c r="F27" s="18">
        <v>6.027</v>
      </c>
      <c r="G27" s="30">
        <v>1.774</v>
      </c>
      <c r="H27">
        <v>1.508</v>
      </c>
      <c r="I27" s="42">
        <v>2.04</v>
      </c>
      <c r="J27" s="46"/>
      <c r="K27" s="36">
        <v>0.18</v>
      </c>
      <c r="L27" s="9">
        <v>2.171</v>
      </c>
      <c r="M27" s="25">
        <v>1.845</v>
      </c>
      <c r="N27" s="20">
        <v>2.497</v>
      </c>
    </row>
    <row r="28" spans="1:14" ht="12.75">
      <c r="A28" s="50" t="s">
        <v>36</v>
      </c>
      <c r="B28" s="10">
        <v>0.44</v>
      </c>
      <c r="C28" s="20">
        <v>7.03</v>
      </c>
      <c r="D28" s="30">
        <v>6.867</v>
      </c>
      <c r="E28" s="18">
        <v>5.837</v>
      </c>
      <c r="F28" s="18">
        <v>7.897</v>
      </c>
      <c r="G28" s="30">
        <v>0.163</v>
      </c>
      <c r="H28">
        <v>0.139</v>
      </c>
      <c r="I28" s="41">
        <v>0.187</v>
      </c>
      <c r="J28" s="45"/>
      <c r="K28" s="36">
        <v>0.52</v>
      </c>
      <c r="L28" s="9">
        <v>6.125</v>
      </c>
      <c r="M28" s="25">
        <v>5.206</v>
      </c>
      <c r="N28" s="20">
        <v>7.044</v>
      </c>
    </row>
    <row r="29" spans="1:14" ht="12.75">
      <c r="A29" s="50" t="s">
        <v>37</v>
      </c>
      <c r="B29" s="10">
        <v>0.05</v>
      </c>
      <c r="C29" s="20">
        <v>0.772</v>
      </c>
      <c r="D29" s="30">
        <v>0.729</v>
      </c>
      <c r="E29" s="18">
        <v>0.62</v>
      </c>
      <c r="F29" s="18">
        <v>0.838</v>
      </c>
      <c r="G29" s="30">
        <v>0.043</v>
      </c>
      <c r="H29">
        <v>0.037</v>
      </c>
      <c r="I29" s="41">
        <v>0.049</v>
      </c>
      <c r="J29" s="45"/>
      <c r="K29" s="36">
        <v>0.21</v>
      </c>
      <c r="L29" s="9">
        <v>2.509</v>
      </c>
      <c r="M29" s="25">
        <v>2.133</v>
      </c>
      <c r="N29" s="20">
        <v>2.885</v>
      </c>
    </row>
    <row r="30" spans="1:14" ht="12.75">
      <c r="A30" s="50" t="s">
        <v>38</v>
      </c>
      <c r="B30" s="15"/>
      <c r="C30" s="20"/>
      <c r="D30" s="29"/>
      <c r="G30" s="30"/>
      <c r="I30" s="41"/>
      <c r="J30" s="45"/>
      <c r="K30" s="37"/>
      <c r="L30" s="9"/>
      <c r="M30" s="25"/>
      <c r="N30" s="20"/>
    </row>
    <row r="31" spans="1:14" ht="12.75">
      <c r="A31" s="50" t="s">
        <v>39</v>
      </c>
      <c r="B31" s="10">
        <v>0.07</v>
      </c>
      <c r="C31" s="20">
        <v>1.201</v>
      </c>
      <c r="D31" s="30">
        <v>1.045</v>
      </c>
      <c r="E31">
        <v>0.888</v>
      </c>
      <c r="F31" s="18">
        <v>1.202</v>
      </c>
      <c r="G31" s="30">
        <v>0.156</v>
      </c>
      <c r="H31">
        <v>0.133</v>
      </c>
      <c r="I31" s="41">
        <v>0.179</v>
      </c>
      <c r="J31" s="45"/>
      <c r="K31" s="36">
        <v>0.08</v>
      </c>
      <c r="L31" s="9">
        <v>0.971</v>
      </c>
      <c r="M31" s="25">
        <v>0.825</v>
      </c>
      <c r="N31" s="20">
        <v>1.117</v>
      </c>
    </row>
    <row r="32" spans="1:14" ht="12.75">
      <c r="A32" s="50"/>
      <c r="B32" s="7"/>
      <c r="C32" s="9"/>
      <c r="D32" s="29"/>
      <c r="E32" s="8"/>
      <c r="F32" s="8"/>
      <c r="G32" s="29"/>
      <c r="I32" s="41"/>
      <c r="J32" s="45"/>
      <c r="K32" s="37"/>
      <c r="L32" s="9"/>
      <c r="M32" s="7"/>
      <c r="N32" s="9"/>
    </row>
    <row r="33" spans="1:14" ht="12.75">
      <c r="A33" s="52" t="s">
        <v>24</v>
      </c>
      <c r="B33" s="10">
        <v>1</v>
      </c>
      <c r="C33" s="20">
        <f>SUM(C27:C31)</f>
        <v>16.018</v>
      </c>
      <c r="D33" s="30">
        <f>SUM(D27:D31)</f>
        <v>13.882</v>
      </c>
      <c r="E33" s="18"/>
      <c r="F33" s="18"/>
      <c r="G33" s="30">
        <f>SUM(G27:G31)</f>
        <v>2.136</v>
      </c>
      <c r="I33" s="41"/>
      <c r="J33" s="45"/>
      <c r="K33" s="36">
        <v>1</v>
      </c>
      <c r="L33" s="20">
        <f>SUM(L27:L31)</f>
        <v>11.776</v>
      </c>
      <c r="M33" s="7"/>
      <c r="N33" s="9"/>
    </row>
    <row r="34" spans="1:14" ht="12.75">
      <c r="A34" s="52" t="s">
        <v>41</v>
      </c>
      <c r="B34" s="17">
        <f>C33/C37</f>
        <v>0.14001625859913813</v>
      </c>
      <c r="C34" s="20"/>
      <c r="D34" s="30"/>
      <c r="E34" s="18"/>
      <c r="F34" s="18"/>
      <c r="G34" s="30"/>
      <c r="I34" s="41"/>
      <c r="J34" s="45"/>
      <c r="K34" s="38">
        <f>L33/L37</f>
        <v>0.15044010373417482</v>
      </c>
      <c r="L34" s="20"/>
      <c r="M34" s="7"/>
      <c r="N34" s="9"/>
    </row>
    <row r="35" spans="1:14" ht="12.75">
      <c r="A35" s="52"/>
      <c r="B35" s="17"/>
      <c r="C35" s="20"/>
      <c r="D35" s="30"/>
      <c r="E35" s="18"/>
      <c r="F35" s="18"/>
      <c r="G35" s="30"/>
      <c r="I35" s="41"/>
      <c r="J35" s="45"/>
      <c r="K35" s="38"/>
      <c r="L35" s="20"/>
      <c r="M35" s="7"/>
      <c r="N35" s="9"/>
    </row>
    <row r="36" spans="1:14" ht="12.75">
      <c r="A36" s="52"/>
      <c r="B36" s="19"/>
      <c r="C36" s="20"/>
      <c r="D36" s="30"/>
      <c r="E36" s="18"/>
      <c r="F36" s="18"/>
      <c r="G36" s="30"/>
      <c r="I36" s="41"/>
      <c r="J36" s="45"/>
      <c r="K36" s="8"/>
      <c r="L36" s="20"/>
      <c r="M36" s="7"/>
      <c r="N36" s="9"/>
    </row>
    <row r="37" spans="1:14" ht="12.75">
      <c r="A37" s="52" t="s">
        <v>42</v>
      </c>
      <c r="B37" s="7"/>
      <c r="C37" s="20">
        <f>C12+C23+C33</f>
        <v>114.401</v>
      </c>
      <c r="D37" s="30">
        <f>D12+D23+D33</f>
        <v>99.678</v>
      </c>
      <c r="E37" s="18"/>
      <c r="F37" s="18"/>
      <c r="G37" s="30">
        <f>G12+G23+G33</f>
        <v>14.722999999999999</v>
      </c>
      <c r="I37" s="41"/>
      <c r="J37" s="45"/>
      <c r="K37" s="8"/>
      <c r="L37" s="20">
        <f>L12+L23+L33</f>
        <v>78.27699999999999</v>
      </c>
      <c r="M37" s="7"/>
      <c r="N37" s="9"/>
    </row>
    <row r="38" spans="1:14" ht="12.75">
      <c r="A38" s="52" t="s">
        <v>43</v>
      </c>
      <c r="B38" s="7"/>
      <c r="C38" s="9">
        <v>12.584</v>
      </c>
      <c r="D38" s="29"/>
      <c r="E38" s="8"/>
      <c r="F38" s="8"/>
      <c r="G38" s="29"/>
      <c r="I38" s="41"/>
      <c r="J38" s="45"/>
      <c r="K38" s="8"/>
      <c r="L38" s="20">
        <v>8.61</v>
      </c>
      <c r="M38" s="7"/>
      <c r="N38" s="9"/>
    </row>
    <row r="39" spans="1:14" ht="12.75">
      <c r="A39" s="52" t="s">
        <v>44</v>
      </c>
      <c r="B39" s="7"/>
      <c r="C39" s="9"/>
      <c r="D39" s="29"/>
      <c r="E39" s="8"/>
      <c r="F39" s="8"/>
      <c r="G39" s="29"/>
      <c r="I39" s="41"/>
      <c r="J39" s="45"/>
      <c r="K39" s="8"/>
      <c r="L39" s="9"/>
      <c r="M39" s="7"/>
      <c r="N39" s="9"/>
    </row>
    <row r="40" spans="1:14" ht="12.75">
      <c r="A40" s="52"/>
      <c r="B40" s="7"/>
      <c r="C40" s="9"/>
      <c r="D40" s="30"/>
      <c r="E40" s="18"/>
      <c r="F40" s="18"/>
      <c r="G40" s="29"/>
      <c r="I40" s="41"/>
      <c r="J40" s="45"/>
      <c r="K40" s="8"/>
      <c r="L40" s="9"/>
      <c r="M40" s="7"/>
      <c r="N40" s="9"/>
    </row>
    <row r="41" spans="1:14" ht="12.75">
      <c r="A41" s="53" t="s">
        <v>65</v>
      </c>
      <c r="B41" s="54"/>
      <c r="C41" s="55"/>
      <c r="D41" s="71"/>
      <c r="E41" s="72"/>
      <c r="F41" s="72"/>
      <c r="G41" s="59"/>
      <c r="H41" s="63"/>
      <c r="I41" s="57"/>
      <c r="J41" s="58"/>
      <c r="K41" s="56"/>
      <c r="L41" s="55"/>
      <c r="M41" s="54"/>
      <c r="N41" s="55"/>
    </row>
    <row r="42" spans="1:14" ht="25.5">
      <c r="A42" s="60" t="s">
        <v>66</v>
      </c>
      <c r="B42" s="54"/>
      <c r="C42" s="55"/>
      <c r="D42" s="71"/>
      <c r="E42" s="72"/>
      <c r="F42" s="72"/>
      <c r="G42" s="59"/>
      <c r="H42" s="63"/>
      <c r="I42" s="57"/>
      <c r="J42" s="58"/>
      <c r="K42" s="56"/>
      <c r="L42" s="55"/>
      <c r="M42" s="54"/>
      <c r="N42" s="55"/>
    </row>
    <row r="43" spans="1:14" ht="12.75">
      <c r="A43" s="61"/>
      <c r="B43" s="54"/>
      <c r="C43" s="55"/>
      <c r="D43" s="59"/>
      <c r="E43" s="56"/>
      <c r="F43" s="56"/>
      <c r="G43" s="59"/>
      <c r="H43" s="63"/>
      <c r="I43" s="57"/>
      <c r="J43" s="58"/>
      <c r="K43" s="56"/>
      <c r="L43" s="55"/>
      <c r="M43" s="54"/>
      <c r="N43" s="55"/>
    </row>
    <row r="44" spans="1:18" ht="12.75">
      <c r="A44" s="61" t="s">
        <v>67</v>
      </c>
      <c r="B44" s="54"/>
      <c r="C44" s="55">
        <v>3.562</v>
      </c>
      <c r="D44" s="59"/>
      <c r="E44" s="56"/>
      <c r="F44" s="56"/>
      <c r="G44" s="59"/>
      <c r="H44" s="63"/>
      <c r="I44" s="57"/>
      <c r="J44" s="58"/>
      <c r="K44" s="56"/>
      <c r="L44" s="55">
        <v>2.905</v>
      </c>
      <c r="M44" s="54"/>
      <c r="N44" s="55"/>
      <c r="O44" s="7"/>
      <c r="Q44" s="18"/>
      <c r="R44" s="3"/>
    </row>
    <row r="45" spans="1:18" ht="12.75">
      <c r="A45" s="61" t="s">
        <v>68</v>
      </c>
      <c r="B45" s="54"/>
      <c r="C45" s="55">
        <v>0.977</v>
      </c>
      <c r="D45" s="59"/>
      <c r="E45" s="56"/>
      <c r="F45" s="56"/>
      <c r="G45" s="59"/>
      <c r="H45" s="63"/>
      <c r="I45" s="57"/>
      <c r="J45" s="58"/>
      <c r="K45" s="56"/>
      <c r="L45" s="55">
        <v>0.797</v>
      </c>
      <c r="M45" s="54"/>
      <c r="N45" s="55"/>
      <c r="O45" s="7"/>
      <c r="Q45" s="3"/>
      <c r="R45" s="3"/>
    </row>
    <row r="46" spans="1:18" ht="12.75">
      <c r="A46" s="61" t="s">
        <v>69</v>
      </c>
      <c r="B46" s="54"/>
      <c r="C46" s="55">
        <v>2.658</v>
      </c>
      <c r="D46" s="59"/>
      <c r="E46" s="56"/>
      <c r="F46" s="56"/>
      <c r="G46" s="59"/>
      <c r="H46" s="63"/>
      <c r="I46" s="57"/>
      <c r="J46" s="58"/>
      <c r="K46" s="56"/>
      <c r="L46" s="55">
        <v>1.903</v>
      </c>
      <c r="M46" s="54"/>
      <c r="N46" s="55"/>
      <c r="O46" s="7"/>
      <c r="Q46" s="18"/>
      <c r="R46" s="3"/>
    </row>
    <row r="47" spans="1:18" ht="12.75">
      <c r="A47" s="61" t="s">
        <v>70</v>
      </c>
      <c r="B47" s="54"/>
      <c r="C47" s="55">
        <v>1.852</v>
      </c>
      <c r="D47" s="59"/>
      <c r="E47" s="56"/>
      <c r="F47" s="56"/>
      <c r="G47" s="59"/>
      <c r="H47" s="63"/>
      <c r="I47" s="57"/>
      <c r="J47" s="58"/>
      <c r="K47" s="56"/>
      <c r="L47" s="55">
        <v>1.511</v>
      </c>
      <c r="M47" s="54"/>
      <c r="N47" s="55"/>
      <c r="O47" s="7"/>
      <c r="Q47" s="3"/>
      <c r="R47" s="3"/>
    </row>
    <row r="48" spans="1:18" ht="12.75">
      <c r="A48" s="61" t="s">
        <v>71</v>
      </c>
      <c r="B48" s="54"/>
      <c r="C48" s="62">
        <v>0.19</v>
      </c>
      <c r="D48" s="59"/>
      <c r="E48" s="56"/>
      <c r="F48" s="56"/>
      <c r="G48" s="59"/>
      <c r="H48" s="63"/>
      <c r="I48" s="57"/>
      <c r="J48" s="58"/>
      <c r="K48" s="56"/>
      <c r="L48" s="55">
        <v>0.155</v>
      </c>
      <c r="M48" s="54"/>
      <c r="N48" s="55"/>
      <c r="O48" s="7"/>
      <c r="Q48" s="3"/>
      <c r="R48" s="3"/>
    </row>
    <row r="49" spans="1:18" ht="12.75">
      <c r="A49" s="61" t="s">
        <v>72</v>
      </c>
      <c r="B49" s="54"/>
      <c r="C49" s="55">
        <v>0.947</v>
      </c>
      <c r="D49" s="59"/>
      <c r="E49" s="56"/>
      <c r="F49" s="56"/>
      <c r="G49" s="59"/>
      <c r="H49" s="63"/>
      <c r="I49" s="57"/>
      <c r="J49" s="58"/>
      <c r="K49" s="56"/>
      <c r="L49" s="62">
        <v>0.68</v>
      </c>
      <c r="M49" s="54"/>
      <c r="N49" s="55"/>
      <c r="O49" s="7"/>
      <c r="Q49" s="18"/>
      <c r="R49" s="3"/>
    </row>
    <row r="50" spans="1:14" ht="12.75">
      <c r="A50" s="64" t="s">
        <v>44</v>
      </c>
      <c r="B50" s="65"/>
      <c r="C50" s="66"/>
      <c r="D50" s="70"/>
      <c r="E50" s="67"/>
      <c r="F50" s="67"/>
      <c r="G50" s="70"/>
      <c r="H50" s="67"/>
      <c r="I50" s="68"/>
      <c r="J50" s="69"/>
      <c r="K50" s="67"/>
      <c r="L50" s="66"/>
      <c r="M50" s="65"/>
      <c r="N50" s="66"/>
    </row>
    <row r="63" ht="12.75">
      <c r="A63" s="2"/>
    </row>
    <row r="69" ht="12.75">
      <c r="A69" s="4"/>
    </row>
    <row r="70" ht="12.75">
      <c r="A70" s="4"/>
    </row>
    <row r="72" ht="12.75">
      <c r="A72" s="2"/>
    </row>
    <row r="80" ht="12.75">
      <c r="A80" s="4"/>
    </row>
    <row r="81" ht="12.75">
      <c r="A81" s="4"/>
    </row>
    <row r="83" ht="12.75">
      <c r="A83" s="2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2"/>
    </row>
    <row r="99" ht="12.75">
      <c r="A99" s="26"/>
    </row>
    <row r="107" ht="12.75">
      <c r="A107" s="4"/>
    </row>
  </sheetData>
  <printOptions horizontalCentered="1"/>
  <pageMargins left="0.5" right="0.75" top="1" bottom="1" header="0.5" footer="0.5"/>
  <pageSetup horizontalDpi="300" verticalDpi="300" orientation="landscape" scale="70" r:id="rId1"/>
  <headerFooter alignWithMargins="0">
    <oddHeader>&amp;L&amp;"Arial,Bold"&amp;12Resolution E-3592&amp;C&amp;"Arial,Bold"&amp;12ATTACHMENT  A&amp;R&amp;"Arial,Bold"&amp;12April 1, 1999</oddHeader>
    <oddFooter>&amp;CSheet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</cols>
  <sheetData>
    <row r="1" ht="12.75">
      <c r="A1" s="47" t="s">
        <v>0</v>
      </c>
    </row>
    <row r="2" spans="1:8" ht="12.75">
      <c r="A2" s="48" t="s">
        <v>1</v>
      </c>
      <c r="H2" s="27" t="s">
        <v>2</v>
      </c>
    </row>
    <row r="3" spans="1:14" ht="12.75">
      <c r="A3" s="49" t="s">
        <v>3</v>
      </c>
      <c r="B3" s="35" t="s">
        <v>9</v>
      </c>
      <c r="C3" s="6"/>
      <c r="D3" s="23" t="s">
        <v>9</v>
      </c>
      <c r="E3" s="39"/>
      <c r="F3" s="43"/>
      <c r="G3" s="35" t="s">
        <v>10</v>
      </c>
      <c r="H3" s="6"/>
      <c r="I3" s="28" t="s">
        <v>11</v>
      </c>
      <c r="J3" s="22"/>
      <c r="K3" s="22"/>
      <c r="L3" s="28" t="s">
        <v>11</v>
      </c>
      <c r="M3" s="22"/>
      <c r="N3" s="24"/>
    </row>
    <row r="4" spans="1:14" ht="25.5">
      <c r="A4" s="50"/>
      <c r="B4" s="31" t="s">
        <v>18</v>
      </c>
      <c r="C4" s="32" t="s">
        <v>13</v>
      </c>
      <c r="D4" s="33" t="s">
        <v>63</v>
      </c>
      <c r="E4" s="40" t="s">
        <v>64</v>
      </c>
      <c r="F4" s="44"/>
      <c r="G4" s="33" t="s">
        <v>18</v>
      </c>
      <c r="H4" s="32" t="s">
        <v>13</v>
      </c>
      <c r="I4" s="34" t="s">
        <v>16</v>
      </c>
      <c r="J4" s="33" t="s">
        <v>63</v>
      </c>
      <c r="K4" s="33" t="s">
        <v>64</v>
      </c>
      <c r="L4" s="34" t="s">
        <v>17</v>
      </c>
      <c r="M4" s="33" t="s">
        <v>63</v>
      </c>
      <c r="N4" s="32" t="s">
        <v>64</v>
      </c>
    </row>
    <row r="5" spans="1:14" ht="12.75">
      <c r="A5" s="50"/>
      <c r="B5" s="7"/>
      <c r="C5" s="9"/>
      <c r="D5" s="8"/>
      <c r="E5" s="41"/>
      <c r="F5" s="45"/>
      <c r="G5" s="8"/>
      <c r="H5" s="9"/>
      <c r="I5" s="29"/>
      <c r="L5" s="29"/>
      <c r="M5" s="8"/>
      <c r="N5" s="9"/>
    </row>
    <row r="6" spans="1:14" ht="12.75">
      <c r="A6" s="51" t="s">
        <v>19</v>
      </c>
      <c r="B6" s="7"/>
      <c r="C6" s="9"/>
      <c r="D6" s="8"/>
      <c r="E6" s="41"/>
      <c r="F6" s="45"/>
      <c r="G6" s="8"/>
      <c r="H6" s="9"/>
      <c r="I6" s="29"/>
      <c r="L6" s="29"/>
      <c r="M6" s="8"/>
      <c r="N6" s="9"/>
    </row>
    <row r="7" spans="1:14" ht="12.75">
      <c r="A7" s="50" t="s">
        <v>20</v>
      </c>
      <c r="B7" s="10">
        <v>0.09</v>
      </c>
      <c r="C7" s="9">
        <v>0.864</v>
      </c>
      <c r="D7" s="8">
        <v>0.734</v>
      </c>
      <c r="E7" s="41">
        <v>0.994</v>
      </c>
      <c r="F7" s="45"/>
      <c r="G7" s="36">
        <v>0.07</v>
      </c>
      <c r="H7" s="9">
        <v>0.843</v>
      </c>
      <c r="I7" s="29">
        <v>0.524</v>
      </c>
      <c r="J7" s="3">
        <v>0.419</v>
      </c>
      <c r="K7" s="3">
        <v>0.629</v>
      </c>
      <c r="L7" s="29">
        <v>0.319</v>
      </c>
      <c r="M7" s="18">
        <v>0.255</v>
      </c>
      <c r="N7" s="20">
        <v>0.382</v>
      </c>
    </row>
    <row r="8" spans="1:14" ht="12.75">
      <c r="A8" s="50" t="s">
        <v>21</v>
      </c>
      <c r="B8" s="10">
        <v>0</v>
      </c>
      <c r="C8" s="20">
        <v>0</v>
      </c>
      <c r="D8" s="18">
        <v>0</v>
      </c>
      <c r="E8" s="42">
        <v>0</v>
      </c>
      <c r="F8" s="46"/>
      <c r="G8" s="36">
        <v>0.21</v>
      </c>
      <c r="H8" s="9">
        <v>2.603</v>
      </c>
      <c r="I8" s="29">
        <v>2.603</v>
      </c>
      <c r="J8" s="3">
        <v>2.082</v>
      </c>
      <c r="K8" s="3">
        <v>3.123</v>
      </c>
      <c r="L8" s="30">
        <v>0</v>
      </c>
      <c r="M8" s="18">
        <v>0</v>
      </c>
      <c r="N8" s="20">
        <v>0</v>
      </c>
    </row>
    <row r="9" spans="1:14" ht="12.75">
      <c r="A9" s="50" t="s">
        <v>22</v>
      </c>
      <c r="B9" s="10">
        <v>0.11</v>
      </c>
      <c r="C9" s="9">
        <v>1.042</v>
      </c>
      <c r="D9" s="8">
        <v>0.886</v>
      </c>
      <c r="E9" s="41">
        <v>1.198</v>
      </c>
      <c r="F9" s="45"/>
      <c r="G9" s="36">
        <v>0.25</v>
      </c>
      <c r="H9" s="9">
        <v>3.043</v>
      </c>
      <c r="I9" s="29">
        <v>2.815</v>
      </c>
      <c r="J9" s="3">
        <v>2.252</v>
      </c>
      <c r="K9" s="3">
        <v>3.378</v>
      </c>
      <c r="L9" s="29">
        <v>0.228</v>
      </c>
      <c r="M9" s="18">
        <v>0.182</v>
      </c>
      <c r="N9" s="20">
        <v>0.273</v>
      </c>
    </row>
    <row r="10" spans="1:14" ht="12.75">
      <c r="A10" s="50" t="s">
        <v>23</v>
      </c>
      <c r="B10" s="10">
        <v>0.79</v>
      </c>
      <c r="C10" s="9">
        <v>7.389</v>
      </c>
      <c r="D10" s="8">
        <v>6.281</v>
      </c>
      <c r="E10" s="41">
        <v>8.128</v>
      </c>
      <c r="F10" s="45"/>
      <c r="G10" s="36">
        <v>0.47</v>
      </c>
      <c r="H10" s="9">
        <v>5.663</v>
      </c>
      <c r="I10" s="29">
        <v>4.535</v>
      </c>
      <c r="J10" s="3">
        <v>3.628</v>
      </c>
      <c r="K10" s="3">
        <v>5.442</v>
      </c>
      <c r="L10" s="29">
        <v>1.128</v>
      </c>
      <c r="M10" s="18">
        <v>0.902</v>
      </c>
      <c r="N10" s="20">
        <v>1.353</v>
      </c>
    </row>
    <row r="11" spans="1:14" ht="12.75">
      <c r="A11" s="50"/>
      <c r="B11" s="7"/>
      <c r="C11" s="9"/>
      <c r="D11" s="8"/>
      <c r="E11" s="41"/>
      <c r="F11" s="45"/>
      <c r="G11" s="37"/>
      <c r="H11" s="9"/>
      <c r="I11" s="29"/>
      <c r="J11" s="3"/>
      <c r="K11" s="3"/>
      <c r="L11" s="29"/>
      <c r="M11" s="18"/>
      <c r="N11" s="20"/>
    </row>
    <row r="12" spans="1:14" ht="12.75">
      <c r="A12" s="52" t="s">
        <v>24</v>
      </c>
      <c r="B12" s="10">
        <v>1</v>
      </c>
      <c r="C12" s="9">
        <f>SUM(C7:C10)</f>
        <v>9.295</v>
      </c>
      <c r="D12" s="8"/>
      <c r="E12" s="41"/>
      <c r="F12" s="45"/>
      <c r="G12" s="36">
        <v>1</v>
      </c>
      <c r="H12" s="9">
        <f>SUM(H7:H10)</f>
        <v>12.152000000000001</v>
      </c>
      <c r="I12" s="29">
        <f>SUM(I7:I10)</f>
        <v>10.477</v>
      </c>
      <c r="J12" s="18"/>
      <c r="K12" s="18"/>
      <c r="L12" s="29">
        <f>SUM(L7:L10)</f>
        <v>1.6749999999999998</v>
      </c>
      <c r="M12" s="18"/>
      <c r="N12" s="20"/>
    </row>
    <row r="13" spans="1:14" ht="12.75">
      <c r="A13" s="52" t="s">
        <v>25</v>
      </c>
      <c r="B13" s="17">
        <f>C12/C37</f>
        <v>0.3418410503475414</v>
      </c>
      <c r="C13" s="9"/>
      <c r="D13" s="8"/>
      <c r="E13" s="41"/>
      <c r="F13" s="45"/>
      <c r="G13" s="38">
        <f>H12/H37</f>
        <v>0.3511935726258598</v>
      </c>
      <c r="H13" s="9"/>
      <c r="I13" s="29"/>
      <c r="J13" s="3"/>
      <c r="K13" s="3"/>
      <c r="L13" s="29"/>
      <c r="M13" s="18"/>
      <c r="N13" s="20"/>
    </row>
    <row r="14" spans="1:14" ht="12.75">
      <c r="A14" s="50"/>
      <c r="B14" s="7"/>
      <c r="C14" s="9"/>
      <c r="D14" s="8"/>
      <c r="E14" s="41"/>
      <c r="F14" s="45"/>
      <c r="G14" s="8"/>
      <c r="H14" s="9"/>
      <c r="I14" s="29"/>
      <c r="J14" s="3"/>
      <c r="K14" s="3"/>
      <c r="L14" s="29"/>
      <c r="M14" s="18"/>
      <c r="N14" s="20"/>
    </row>
    <row r="15" spans="1:14" ht="12.75">
      <c r="A15" s="51" t="s">
        <v>26</v>
      </c>
      <c r="B15" s="7"/>
      <c r="C15" s="9"/>
      <c r="D15" s="8"/>
      <c r="E15" s="41"/>
      <c r="F15" s="45"/>
      <c r="G15" s="8"/>
      <c r="H15" s="9"/>
      <c r="I15" s="29"/>
      <c r="J15" s="3"/>
      <c r="K15" s="3"/>
      <c r="L15" s="29"/>
      <c r="M15" s="18"/>
      <c r="N15" s="20"/>
    </row>
    <row r="16" spans="1:14" ht="12.75">
      <c r="A16" s="50" t="s">
        <v>27</v>
      </c>
      <c r="B16" s="10">
        <v>0</v>
      </c>
      <c r="C16" s="20">
        <v>0</v>
      </c>
      <c r="D16" s="18">
        <v>0</v>
      </c>
      <c r="E16" s="42">
        <v>0</v>
      </c>
      <c r="F16" s="46"/>
      <c r="G16" s="36">
        <v>0.36</v>
      </c>
      <c r="H16" s="20">
        <v>6.37</v>
      </c>
      <c r="I16" s="29">
        <v>4.705</v>
      </c>
      <c r="J16" s="3">
        <v>3.764</v>
      </c>
      <c r="K16" s="3">
        <v>5.646</v>
      </c>
      <c r="L16" s="29">
        <v>1.665</v>
      </c>
      <c r="M16" s="18">
        <v>1.332</v>
      </c>
      <c r="N16" s="20">
        <v>1.998</v>
      </c>
    </row>
    <row r="17" spans="1:14" ht="12.75">
      <c r="A17" s="50" t="s">
        <v>28</v>
      </c>
      <c r="B17" s="10">
        <v>0.64</v>
      </c>
      <c r="C17" s="20">
        <v>8.583</v>
      </c>
      <c r="D17" s="18">
        <v>7.296</v>
      </c>
      <c r="E17" s="42">
        <v>9.012</v>
      </c>
      <c r="F17" s="46"/>
      <c r="G17" s="36">
        <v>0.31</v>
      </c>
      <c r="H17" s="20">
        <v>5.47</v>
      </c>
      <c r="I17" s="29">
        <v>4.665</v>
      </c>
      <c r="J17" s="3">
        <v>3.732</v>
      </c>
      <c r="K17" s="3">
        <v>5.598</v>
      </c>
      <c r="L17" s="29">
        <v>0.805</v>
      </c>
      <c r="M17" s="18">
        <v>0.644</v>
      </c>
      <c r="N17" s="20">
        <v>0.966</v>
      </c>
    </row>
    <row r="18" spans="1:14" ht="12.75">
      <c r="A18" s="50" t="s">
        <v>29</v>
      </c>
      <c r="B18" s="10">
        <v>0.01</v>
      </c>
      <c r="C18" s="20">
        <v>0.162</v>
      </c>
      <c r="D18" s="18">
        <v>0.138</v>
      </c>
      <c r="E18" s="42">
        <v>0.186</v>
      </c>
      <c r="F18" s="46"/>
      <c r="G18" s="36">
        <v>0.15</v>
      </c>
      <c r="H18" s="20">
        <v>2.62</v>
      </c>
      <c r="I18" s="29">
        <v>1.886</v>
      </c>
      <c r="J18" s="3">
        <v>1.509</v>
      </c>
      <c r="K18" s="3">
        <v>2.263</v>
      </c>
      <c r="L18" s="29">
        <v>0.734</v>
      </c>
      <c r="M18" s="18">
        <v>0.587</v>
      </c>
      <c r="N18" s="20">
        <v>0.881</v>
      </c>
    </row>
    <row r="19" spans="1:14" ht="12.75">
      <c r="A19" s="50" t="s">
        <v>30</v>
      </c>
      <c r="B19" s="10">
        <v>0</v>
      </c>
      <c r="C19" s="20">
        <v>0</v>
      </c>
      <c r="D19" s="18">
        <v>0</v>
      </c>
      <c r="E19" s="42">
        <v>0</v>
      </c>
      <c r="F19" s="46"/>
      <c r="G19" s="36">
        <v>0.05</v>
      </c>
      <c r="H19" s="20">
        <v>0.92</v>
      </c>
      <c r="I19" s="30">
        <v>0.92</v>
      </c>
      <c r="J19" s="3">
        <v>0.736</v>
      </c>
      <c r="K19" s="3">
        <v>1.104</v>
      </c>
      <c r="L19" s="30">
        <v>0</v>
      </c>
      <c r="M19" s="18">
        <v>0</v>
      </c>
      <c r="N19" s="20">
        <v>0</v>
      </c>
    </row>
    <row r="20" spans="1:14" ht="12.75">
      <c r="A20" s="50" t="s">
        <v>31</v>
      </c>
      <c r="B20" s="10">
        <v>0.34</v>
      </c>
      <c r="C20" s="20">
        <v>4.587</v>
      </c>
      <c r="D20" s="18">
        <v>3.899</v>
      </c>
      <c r="E20" s="42">
        <v>5.275</v>
      </c>
      <c r="F20" s="46"/>
      <c r="G20" s="36">
        <v>0.08</v>
      </c>
      <c r="H20" s="20">
        <v>1.37</v>
      </c>
      <c r="I20" s="30">
        <v>0.95</v>
      </c>
      <c r="J20" s="3">
        <v>0.76</v>
      </c>
      <c r="K20" s="3">
        <v>1.14</v>
      </c>
      <c r="L20" s="30">
        <v>0.42</v>
      </c>
      <c r="M20" s="18">
        <v>0.336</v>
      </c>
      <c r="N20" s="20">
        <v>0.504</v>
      </c>
    </row>
    <row r="21" spans="1:14" ht="12.75">
      <c r="A21" s="50" t="s">
        <v>32</v>
      </c>
      <c r="B21" s="10">
        <v>0</v>
      </c>
      <c r="C21" s="20">
        <v>0</v>
      </c>
      <c r="D21" s="18">
        <v>0</v>
      </c>
      <c r="E21" s="42">
        <v>0</v>
      </c>
      <c r="F21" s="46"/>
      <c r="G21" s="36">
        <v>0.05</v>
      </c>
      <c r="H21" s="20">
        <v>0.9</v>
      </c>
      <c r="I21" s="29">
        <v>0.765</v>
      </c>
      <c r="J21" s="3">
        <v>0.612</v>
      </c>
      <c r="K21" s="3">
        <v>0.918</v>
      </c>
      <c r="L21" s="29">
        <v>0.135</v>
      </c>
      <c r="M21" s="18">
        <v>0.108</v>
      </c>
      <c r="N21" s="20">
        <v>0.162</v>
      </c>
    </row>
    <row r="22" spans="1:14" ht="12.75">
      <c r="A22" s="50"/>
      <c r="B22" s="15"/>
      <c r="C22" s="9"/>
      <c r="D22" s="8"/>
      <c r="E22" s="41"/>
      <c r="F22" s="45"/>
      <c r="G22" s="37"/>
      <c r="H22" s="9"/>
      <c r="I22" s="29"/>
      <c r="J22" s="3"/>
      <c r="K22" s="3"/>
      <c r="L22" s="29"/>
      <c r="M22" s="18"/>
      <c r="N22" s="20"/>
    </row>
    <row r="23" spans="1:14" ht="12.75">
      <c r="A23" s="52" t="s">
        <v>24</v>
      </c>
      <c r="B23" s="10">
        <v>1</v>
      </c>
      <c r="C23" s="20">
        <f>SUM(C16:C22)</f>
        <v>13.332</v>
      </c>
      <c r="D23" s="18"/>
      <c r="E23" s="42"/>
      <c r="F23" s="46"/>
      <c r="G23" s="36">
        <v>1</v>
      </c>
      <c r="H23" s="20">
        <f>SUM(H16:H22)</f>
        <v>17.65</v>
      </c>
      <c r="I23" s="30">
        <f>SUM(I16:I22)</f>
        <v>13.891</v>
      </c>
      <c r="J23" s="18"/>
      <c r="K23" s="18"/>
      <c r="L23" s="30">
        <f>SUM(L16:L22)</f>
        <v>3.7590000000000003</v>
      </c>
      <c r="M23" s="18"/>
      <c r="N23" s="20"/>
    </row>
    <row r="24" spans="1:14" ht="12.75">
      <c r="A24" s="52" t="s">
        <v>33</v>
      </c>
      <c r="B24" s="17">
        <f>C23/C37</f>
        <v>0.490309293516237</v>
      </c>
      <c r="C24" s="20"/>
      <c r="D24" s="18"/>
      <c r="E24" s="42"/>
      <c r="F24" s="46"/>
      <c r="G24" s="38">
        <f>H23/H37</f>
        <v>0.5100861221894688</v>
      </c>
      <c r="H24" s="20"/>
      <c r="I24" s="29"/>
      <c r="J24" s="3"/>
      <c r="K24" s="3"/>
      <c r="L24" s="29"/>
      <c r="M24" s="18"/>
      <c r="N24" s="20"/>
    </row>
    <row r="25" spans="1:14" ht="12.75">
      <c r="A25" s="50"/>
      <c r="B25" s="7"/>
      <c r="C25" s="9"/>
      <c r="D25" s="8"/>
      <c r="E25" s="41"/>
      <c r="F25" s="45"/>
      <c r="G25" s="8"/>
      <c r="H25" s="9"/>
      <c r="I25" s="29"/>
      <c r="J25" s="3"/>
      <c r="K25" s="3"/>
      <c r="L25" s="29"/>
      <c r="M25" s="18"/>
      <c r="N25" s="20"/>
    </row>
    <row r="26" spans="1:14" ht="12.75">
      <c r="A26" s="51" t="s">
        <v>34</v>
      </c>
      <c r="B26" s="7"/>
      <c r="C26" s="9"/>
      <c r="D26" s="8"/>
      <c r="E26" s="41"/>
      <c r="F26" s="45"/>
      <c r="G26" s="8"/>
      <c r="H26" s="9"/>
      <c r="I26" s="29"/>
      <c r="J26" s="3"/>
      <c r="K26" s="3"/>
      <c r="L26" s="29"/>
      <c r="M26" s="18"/>
      <c r="N26" s="20"/>
    </row>
    <row r="27" spans="1:14" ht="12.75">
      <c r="A27" s="50" t="s">
        <v>35</v>
      </c>
      <c r="B27" s="10">
        <v>0.81</v>
      </c>
      <c r="C27" s="20">
        <v>3.7</v>
      </c>
      <c r="D27" s="18">
        <v>3.145</v>
      </c>
      <c r="E27" s="42">
        <v>4.255</v>
      </c>
      <c r="F27" s="46"/>
      <c r="G27" s="36">
        <v>0.4</v>
      </c>
      <c r="H27" s="20">
        <v>1.9</v>
      </c>
      <c r="I27" s="29">
        <v>1.625</v>
      </c>
      <c r="J27" s="3">
        <v>1.3</v>
      </c>
      <c r="K27" s="3">
        <v>1.95</v>
      </c>
      <c r="L27" s="29">
        <v>0.275</v>
      </c>
      <c r="M27" s="18">
        <v>0.22</v>
      </c>
      <c r="N27" s="20">
        <v>0.33</v>
      </c>
    </row>
    <row r="28" spans="1:14" ht="12.75">
      <c r="A28" s="50" t="s">
        <v>36</v>
      </c>
      <c r="B28" s="10">
        <v>0.05</v>
      </c>
      <c r="C28" s="20">
        <v>0.216</v>
      </c>
      <c r="D28" s="18">
        <v>0.184</v>
      </c>
      <c r="E28" s="42">
        <v>0.248</v>
      </c>
      <c r="F28" s="46"/>
      <c r="G28" s="36">
        <v>0.48</v>
      </c>
      <c r="H28" s="20">
        <v>2.3</v>
      </c>
      <c r="I28" s="30">
        <v>1.92</v>
      </c>
      <c r="J28" s="3">
        <v>1.536</v>
      </c>
      <c r="K28" s="3">
        <v>2.304</v>
      </c>
      <c r="L28" s="30">
        <v>0.38</v>
      </c>
      <c r="M28" s="18">
        <v>0.304</v>
      </c>
      <c r="N28" s="20">
        <v>0.456</v>
      </c>
    </row>
    <row r="29" spans="1:14" ht="12.75">
      <c r="A29" s="50" t="s">
        <v>37</v>
      </c>
      <c r="B29" s="10">
        <v>0</v>
      </c>
      <c r="C29" s="20">
        <v>0</v>
      </c>
      <c r="D29" s="18">
        <v>0</v>
      </c>
      <c r="E29" s="42">
        <v>0</v>
      </c>
      <c r="F29" s="46"/>
      <c r="G29" s="36">
        <v>0.04</v>
      </c>
      <c r="H29" s="20">
        <v>0.2</v>
      </c>
      <c r="I29" s="30">
        <v>0.1</v>
      </c>
      <c r="J29" s="3">
        <v>0.08</v>
      </c>
      <c r="K29" s="3">
        <v>0.12</v>
      </c>
      <c r="L29" s="30">
        <v>0.1</v>
      </c>
      <c r="M29" s="18">
        <v>0.08</v>
      </c>
      <c r="N29" s="20">
        <v>0.12</v>
      </c>
    </row>
    <row r="30" spans="1:14" ht="12.75">
      <c r="A30" s="50" t="s">
        <v>38</v>
      </c>
      <c r="B30" s="10"/>
      <c r="C30" s="20"/>
      <c r="D30" s="18"/>
      <c r="E30" s="42"/>
      <c r="F30" s="46"/>
      <c r="G30" s="37"/>
      <c r="H30" s="9"/>
      <c r="I30" s="30"/>
      <c r="L30" s="29"/>
      <c r="M30" s="8"/>
      <c r="N30" s="20"/>
    </row>
    <row r="31" spans="1:14" ht="12.75">
      <c r="A31" s="50" t="s">
        <v>39</v>
      </c>
      <c r="B31" s="10">
        <v>0.14</v>
      </c>
      <c r="C31" s="20">
        <v>0.648</v>
      </c>
      <c r="D31" s="18">
        <v>0.551</v>
      </c>
      <c r="E31" s="42">
        <v>0.745</v>
      </c>
      <c r="F31" s="46"/>
      <c r="G31" s="36">
        <v>0.08</v>
      </c>
      <c r="H31" s="20">
        <v>0.4</v>
      </c>
      <c r="I31" s="30">
        <v>0.2</v>
      </c>
      <c r="J31" s="3">
        <v>0.16</v>
      </c>
      <c r="K31" s="3">
        <v>0.24</v>
      </c>
      <c r="L31" s="30">
        <v>0.2</v>
      </c>
      <c r="M31" s="18">
        <v>0.16</v>
      </c>
      <c r="N31" s="20">
        <v>0.24</v>
      </c>
    </row>
    <row r="32" spans="1:14" ht="12.75">
      <c r="A32" s="50"/>
      <c r="B32" s="15"/>
      <c r="C32" s="20"/>
      <c r="D32" s="18"/>
      <c r="E32" s="42"/>
      <c r="F32" s="46"/>
      <c r="G32" s="37"/>
      <c r="H32" s="9"/>
      <c r="I32" s="29"/>
      <c r="J32" s="3"/>
      <c r="K32" s="3"/>
      <c r="L32" s="29"/>
      <c r="M32" s="18"/>
      <c r="N32" s="20"/>
    </row>
    <row r="33" spans="1:14" ht="12.75">
      <c r="A33" s="52" t="s">
        <v>24</v>
      </c>
      <c r="B33" s="10">
        <v>1</v>
      </c>
      <c r="C33" s="20">
        <f>SUM(C27:C31)</f>
        <v>4.564</v>
      </c>
      <c r="D33" s="18"/>
      <c r="E33" s="42"/>
      <c r="F33" s="46"/>
      <c r="G33" s="36">
        <v>1</v>
      </c>
      <c r="H33" s="20">
        <f>SUM(H27:H31)</f>
        <v>4.8</v>
      </c>
      <c r="I33" s="30">
        <f>SUM(I27:I31)</f>
        <v>3.845</v>
      </c>
      <c r="J33" s="18"/>
      <c r="K33" s="18"/>
      <c r="L33" s="30">
        <f>SUM(L27:L31)</f>
        <v>0.9550000000000001</v>
      </c>
      <c r="M33" s="18"/>
      <c r="N33" s="20"/>
    </row>
    <row r="34" spans="1:14" ht="12.75">
      <c r="A34" s="52" t="s">
        <v>41</v>
      </c>
      <c r="B34" s="17">
        <f>C33/C37</f>
        <v>0.16784965613622152</v>
      </c>
      <c r="C34" s="20"/>
      <c r="D34" s="18"/>
      <c r="E34" s="42"/>
      <c r="F34" s="46"/>
      <c r="G34" s="38">
        <f>H33/H37</f>
        <v>0.1387203051846714</v>
      </c>
      <c r="H34" s="20"/>
      <c r="I34" s="29"/>
      <c r="J34" s="3"/>
      <c r="K34" s="3"/>
      <c r="L34" s="29"/>
      <c r="M34" s="8"/>
      <c r="N34" s="9"/>
    </row>
    <row r="35" spans="1:14" ht="12.75">
      <c r="A35" s="52"/>
      <c r="B35" s="17"/>
      <c r="C35" s="20"/>
      <c r="D35" s="18"/>
      <c r="E35" s="42"/>
      <c r="F35" s="46"/>
      <c r="G35" s="38"/>
      <c r="H35" s="20"/>
      <c r="I35" s="29"/>
      <c r="J35" s="3"/>
      <c r="K35" s="3"/>
      <c r="L35" s="29"/>
      <c r="M35" s="8"/>
      <c r="N35" s="9"/>
    </row>
    <row r="36" spans="1:14" ht="12.75">
      <c r="A36" s="52"/>
      <c r="B36" s="19"/>
      <c r="C36" s="20"/>
      <c r="D36" s="18"/>
      <c r="E36" s="42"/>
      <c r="F36" s="46"/>
      <c r="G36" s="8"/>
      <c r="H36" s="9"/>
      <c r="I36" s="30"/>
      <c r="J36" s="18"/>
      <c r="K36" s="18"/>
      <c r="L36" s="29"/>
      <c r="M36" s="8"/>
      <c r="N36" s="9"/>
    </row>
    <row r="37" spans="1:14" ht="12.75">
      <c r="A37" s="52" t="s">
        <v>42</v>
      </c>
      <c r="B37" s="7"/>
      <c r="C37" s="20">
        <f>C12+C23+C33</f>
        <v>27.191000000000003</v>
      </c>
      <c r="D37" s="18"/>
      <c r="E37" s="42"/>
      <c r="F37" s="46"/>
      <c r="G37" s="8"/>
      <c r="H37" s="20">
        <f>H12+H23+H33</f>
        <v>34.602</v>
      </c>
      <c r="I37" s="30">
        <f>I12+I23+I33</f>
        <v>28.213</v>
      </c>
      <c r="J37" s="18"/>
      <c r="K37" s="18"/>
      <c r="L37" s="30">
        <f>L12+L23+L33</f>
        <v>6.389</v>
      </c>
      <c r="M37" s="8"/>
      <c r="N37" s="9"/>
    </row>
    <row r="38" spans="1:14" ht="12.75">
      <c r="A38" s="52" t="s">
        <v>43</v>
      </c>
      <c r="B38" s="8"/>
      <c r="C38" s="9">
        <v>2.991</v>
      </c>
      <c r="D38" s="8"/>
      <c r="E38" s="41"/>
      <c r="F38" s="45"/>
      <c r="G38" s="8"/>
      <c r="H38" s="9">
        <v>3.806</v>
      </c>
      <c r="I38" s="29"/>
      <c r="J38" s="8"/>
      <c r="K38" s="8"/>
      <c r="L38" s="29"/>
      <c r="M38" s="8"/>
      <c r="N38" s="9"/>
    </row>
    <row r="39" spans="1:14" ht="12.75">
      <c r="A39" s="52" t="s">
        <v>44</v>
      </c>
      <c r="B39" s="7"/>
      <c r="C39" s="9"/>
      <c r="D39" s="8"/>
      <c r="E39" s="41"/>
      <c r="F39" s="45"/>
      <c r="G39" s="8"/>
      <c r="H39" s="9"/>
      <c r="I39" s="29"/>
      <c r="J39" s="8"/>
      <c r="K39" s="8"/>
      <c r="L39" s="29"/>
      <c r="M39" s="8"/>
      <c r="N39" s="9"/>
    </row>
    <row r="40" spans="1:14" ht="12.75">
      <c r="A40" s="52"/>
      <c r="B40" s="7"/>
      <c r="C40" s="9"/>
      <c r="D40" s="8"/>
      <c r="E40" s="41"/>
      <c r="F40" s="45"/>
      <c r="G40" s="8"/>
      <c r="H40" s="9"/>
      <c r="I40" s="29"/>
      <c r="J40" s="8"/>
      <c r="K40" s="8"/>
      <c r="L40" s="29"/>
      <c r="M40" s="8"/>
      <c r="N40" s="9"/>
    </row>
    <row r="41" spans="1:14" ht="12.75">
      <c r="A41" s="53" t="s">
        <v>65</v>
      </c>
      <c r="B41" s="54"/>
      <c r="C41" s="55"/>
      <c r="D41" s="56"/>
      <c r="E41" s="57"/>
      <c r="F41" s="58"/>
      <c r="G41" s="56"/>
      <c r="H41" s="55"/>
      <c r="I41" s="59"/>
      <c r="J41" s="56"/>
      <c r="K41" s="56"/>
      <c r="L41" s="59"/>
      <c r="M41" s="56"/>
      <c r="N41" s="55"/>
    </row>
    <row r="42" spans="1:14" ht="25.5">
      <c r="A42" s="60" t="s">
        <v>66</v>
      </c>
      <c r="B42" s="54"/>
      <c r="C42" s="55"/>
      <c r="D42" s="56"/>
      <c r="E42" s="57"/>
      <c r="F42" s="58"/>
      <c r="G42" s="56"/>
      <c r="H42" s="55"/>
      <c r="I42" s="59"/>
      <c r="J42" s="56"/>
      <c r="K42" s="56"/>
      <c r="L42" s="59"/>
      <c r="M42" s="56"/>
      <c r="N42" s="55"/>
    </row>
    <row r="43" spans="1:14" ht="12.75">
      <c r="A43" s="61"/>
      <c r="B43" s="54"/>
      <c r="C43" s="55"/>
      <c r="D43" s="56"/>
      <c r="E43" s="57"/>
      <c r="F43" s="58"/>
      <c r="G43" s="56"/>
      <c r="H43" s="55"/>
      <c r="I43" s="59"/>
      <c r="J43" s="56"/>
      <c r="K43" s="56"/>
      <c r="L43" s="59"/>
      <c r="M43" s="56"/>
      <c r="N43" s="55"/>
    </row>
    <row r="44" spans="1:14" ht="12.75">
      <c r="A44" s="61" t="s">
        <v>67</v>
      </c>
      <c r="B44" s="54"/>
      <c r="C44" s="62">
        <v>0</v>
      </c>
      <c r="D44" s="56"/>
      <c r="E44" s="57"/>
      <c r="F44" s="58"/>
      <c r="G44" s="56"/>
      <c r="H44" s="63">
        <v>1.033</v>
      </c>
      <c r="I44" s="59"/>
      <c r="J44" s="56"/>
      <c r="K44" s="56"/>
      <c r="L44" s="59"/>
      <c r="M44" s="56"/>
      <c r="N44" s="55"/>
    </row>
    <row r="45" spans="1:14" ht="12.75">
      <c r="A45" s="61" t="s">
        <v>68</v>
      </c>
      <c r="B45" s="54"/>
      <c r="C45" s="62">
        <v>0</v>
      </c>
      <c r="D45" s="56"/>
      <c r="E45" s="57"/>
      <c r="F45" s="58"/>
      <c r="G45" s="56"/>
      <c r="H45" s="63">
        <v>0.284</v>
      </c>
      <c r="I45" s="59"/>
      <c r="J45" s="56"/>
      <c r="K45" s="56"/>
      <c r="L45" s="59"/>
      <c r="M45" s="56"/>
      <c r="N45" s="55"/>
    </row>
    <row r="46" spans="1:14" ht="12.75">
      <c r="A46" s="61" t="s">
        <v>69</v>
      </c>
      <c r="B46" s="54"/>
      <c r="C46" s="62">
        <v>0.636</v>
      </c>
      <c r="D46" s="56"/>
      <c r="E46" s="57"/>
      <c r="F46" s="58"/>
      <c r="G46" s="56"/>
      <c r="H46" s="63">
        <v>1.195</v>
      </c>
      <c r="I46" s="59"/>
      <c r="J46" s="56"/>
      <c r="K46" s="56"/>
      <c r="L46" s="59"/>
      <c r="M46" s="56"/>
      <c r="N46" s="55"/>
    </row>
    <row r="47" spans="1:14" ht="12.75">
      <c r="A47" s="61" t="s">
        <v>70</v>
      </c>
      <c r="B47" s="54"/>
      <c r="C47" s="62">
        <v>0</v>
      </c>
      <c r="D47" s="56"/>
      <c r="E47" s="57"/>
      <c r="F47" s="58"/>
      <c r="G47" s="56"/>
      <c r="H47" s="63">
        <v>0.145</v>
      </c>
      <c r="I47" s="59"/>
      <c r="J47" s="56"/>
      <c r="K47" s="56"/>
      <c r="L47" s="59"/>
      <c r="M47" s="56"/>
      <c r="N47" s="55"/>
    </row>
    <row r="48" spans="1:14" ht="12.75">
      <c r="A48" s="61" t="s">
        <v>71</v>
      </c>
      <c r="B48" s="54"/>
      <c r="C48" s="62">
        <v>0</v>
      </c>
      <c r="D48" s="56"/>
      <c r="E48" s="57"/>
      <c r="F48" s="58"/>
      <c r="G48" s="56"/>
      <c r="H48" s="63">
        <v>0.055</v>
      </c>
      <c r="I48" s="59"/>
      <c r="J48" s="56"/>
      <c r="K48" s="56"/>
      <c r="L48" s="59"/>
      <c r="M48" s="56"/>
      <c r="N48" s="55"/>
    </row>
    <row r="49" spans="1:14" ht="12.75">
      <c r="A49" s="61" t="s">
        <v>72</v>
      </c>
      <c r="B49" s="54"/>
      <c r="C49" s="62">
        <v>0.186</v>
      </c>
      <c r="D49" s="56"/>
      <c r="E49" s="57"/>
      <c r="F49" s="58"/>
      <c r="G49" s="56"/>
      <c r="H49" s="63">
        <v>0.287</v>
      </c>
      <c r="I49" s="59"/>
      <c r="J49" s="56"/>
      <c r="K49" s="56"/>
      <c r="L49" s="59"/>
      <c r="M49" s="56"/>
      <c r="N49" s="55"/>
    </row>
    <row r="50" spans="1:14" ht="12.75">
      <c r="A50" s="64" t="s">
        <v>44</v>
      </c>
      <c r="B50" s="65"/>
      <c r="C50" s="66"/>
      <c r="D50" s="67"/>
      <c r="E50" s="68"/>
      <c r="F50" s="69"/>
      <c r="G50" s="67"/>
      <c r="H50" s="66"/>
      <c r="I50" s="70"/>
      <c r="J50" s="67"/>
      <c r="K50" s="67"/>
      <c r="L50" s="70"/>
      <c r="M50" s="67"/>
      <c r="N50" s="66"/>
    </row>
    <row r="65" ht="12.75">
      <c r="A65" s="2"/>
    </row>
    <row r="71" ht="12.75">
      <c r="A71" s="4"/>
    </row>
    <row r="72" ht="12.75">
      <c r="A72" s="4"/>
    </row>
    <row r="74" ht="12.75">
      <c r="A74" s="2"/>
    </row>
    <row r="82" ht="12.75">
      <c r="A82" s="4"/>
    </row>
    <row r="83" ht="12.75">
      <c r="A83" s="4"/>
    </row>
    <row r="85" ht="12.75">
      <c r="A85" s="2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2"/>
    </row>
    <row r="101" ht="12.75">
      <c r="A101" s="26"/>
    </row>
    <row r="109" ht="12.75">
      <c r="A109" s="4"/>
    </row>
  </sheetData>
  <printOptions horizontalCentered="1"/>
  <pageMargins left="0.5" right="0.75" top="1" bottom="1" header="0.5" footer="0.5"/>
  <pageSetup horizontalDpi="300" verticalDpi="300" orientation="landscape" scale="70" r:id="rId1"/>
  <headerFooter alignWithMargins="0">
    <oddHeader>&amp;L&amp;"Arial,Bold"&amp;12Resolution E-3592&amp;C&amp;"Arial,Bold"&amp;12ATTACHMENT  A&amp;R&amp;"Arial,Bold"&amp;12April 1, 1999</oddHeader>
    <oddFooter>&amp;CSheet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Excell Tables that go with E-3592 Final 4/1/99</dc:title>
  <dc:subject>RES</dc:subject>
  <dc:creator>JVP</dc:creator>
  <cp:keywords/>
  <dc:description/>
  <cp:lastModifiedBy>Wade McCartney</cp:lastModifiedBy>
  <cp:lastPrinted>1999-04-02T21:03:20Z</cp:lastPrinted>
  <dcterms:created xsi:type="dcterms:W3CDTF">1999-02-15T20:47:39Z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