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60" windowHeight="11790" activeTab="0"/>
  </bookViews>
  <sheets>
    <sheet name="GO 133-C Report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<sst xmlns="http://schemas.openxmlformats.org/spreadsheetml/2006/main" count="120" uniqueCount="69">
  <si>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</si>
  <si>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</si>
  <si>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</si>
  <si>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</si>
  <si>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</si>
  <si>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</si>
  <si>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</si>
  <si>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</si>
  <si>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</si>
  <si>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</si>
  <si>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</si>
  <si>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</si>
  <si>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</si>
  <si>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</si>
  <si>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</si>
  <si>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</si>
  <si>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</si>
  <si>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</si>
  <si>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</si>
  <si>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</si>
  <si>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</si>
  <si>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</si>
  <si>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</si>
  <si>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</si>
  <si>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</si>
  <si>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</si>
  <si>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</si>
  <si>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</si>
  <si>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</si>
  <si>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</si>
  <si>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</si>
  <si>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</si>
  <si>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</si>
  <si>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</si>
  <si>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</si>
  <si>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</si>
  <si>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</si>
  <si>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</si>
  <si>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</si>
  <si>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</si>
  <si>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</si>
  <si>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</si>
  <si>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</si>
  <si>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</si>
  <si>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</si>
  <si>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</si>
  <si>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</si>
  <si>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</si>
  <si>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</si>
  <si>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</si>
  <si>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</si>
  <si>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</si>
  <si>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</si>
  <si>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</si>
  <si>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</si>
  <si>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</si>
  <si>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</si>
  <si>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</si>
  <si>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NA</t>
  </si>
  <si>
    <t>Cassandra Guinness</t>
  </si>
  <si>
    <t>585-777-4557</t>
  </si>
  <si>
    <t>cassandra.guinness@frontiercorp.com</t>
  </si>
  <si>
    <t>Date filed
(05/15/10)</t>
  </si>
  <si>
    <t>Date filed
(08/15/10)</t>
  </si>
  <si>
    <t>Date filed
(11/15/10)</t>
  </si>
  <si>
    <t>Citizens Telecommunications Co of California, Inc</t>
  </si>
  <si>
    <t>(U-1024-C)</t>
  </si>
  <si>
    <t xml:space="preserve">Frontier Communications of CA </t>
  </si>
  <si>
    <t>Date filed
(02/15/11)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</si>
</sst>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10" fontId="0" fillId="33" borderId="15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0" fontId="0" fillId="33" borderId="12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0" fontId="0" fillId="33" borderId="17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9" fontId="0" fillId="33" borderId="13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2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10" fontId="0" fillId="0" borderId="17" xfId="0" applyNumberFormat="1" applyFont="1" applyFill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0" fontId="0" fillId="33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6" fillId="0" borderId="10" xfId="53" applyBorder="1" applyAlignment="1" applyProtection="1">
      <alignment horizontal="left"/>
      <protection/>
    </xf>
    <xf numFmtId="3" fontId="0" fillId="0" borderId="17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c416\Local%20Settings\Temporary%20Internet%20Files\OLK9\CA%20CTTR%20and%20O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c416\Local%20Settings\Temporary%20Internet%20Files\OLK9\CA%20installation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c416\Local%20Settings\Temporary%20Internet%20Files\OLK9\repair%20answ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R"/>
      <sheetName val="OOS"/>
      <sheetName val="Jan OOS"/>
      <sheetName val="Feb OOS"/>
      <sheetName val="Mar OOS"/>
      <sheetName val="Apr OOS"/>
      <sheetName val="May OOS"/>
      <sheetName val="Jun OOS"/>
      <sheetName val="Jul OOS"/>
      <sheetName val="Aug OOS"/>
      <sheetName val="Sep OOS"/>
      <sheetName val="Oct OOS"/>
      <sheetName val="Nov OOS"/>
      <sheetName val="Dec OOS"/>
      <sheetName val="Dec exclusions"/>
    </sheetNames>
    <sheetDataSet>
      <sheetData sheetId="0">
        <row r="4">
          <cell r="B4">
            <v>385</v>
          </cell>
          <cell r="C4">
            <v>200</v>
          </cell>
          <cell r="D4">
            <v>230</v>
          </cell>
          <cell r="E4">
            <v>198</v>
          </cell>
          <cell r="F4">
            <v>392</v>
          </cell>
          <cell r="G4">
            <v>178</v>
          </cell>
          <cell r="H4">
            <v>207</v>
          </cell>
          <cell r="I4">
            <v>218</v>
          </cell>
          <cell r="J4">
            <v>196</v>
          </cell>
          <cell r="K4">
            <v>344</v>
          </cell>
          <cell r="L4">
            <v>253</v>
          </cell>
          <cell r="M4">
            <v>356</v>
          </cell>
        </row>
        <row r="5">
          <cell r="B5">
            <v>455</v>
          </cell>
          <cell r="C5">
            <v>472</v>
          </cell>
          <cell r="D5">
            <v>292</v>
          </cell>
          <cell r="E5">
            <v>287</v>
          </cell>
          <cell r="F5">
            <v>263</v>
          </cell>
          <cell r="G5">
            <v>225</v>
          </cell>
          <cell r="H5">
            <v>283</v>
          </cell>
          <cell r="I5">
            <v>248</v>
          </cell>
          <cell r="J5">
            <v>191</v>
          </cell>
          <cell r="K5">
            <v>311</v>
          </cell>
          <cell r="L5">
            <v>271</v>
          </cell>
          <cell r="M5">
            <v>420</v>
          </cell>
        </row>
        <row r="6">
          <cell r="B6">
            <v>430</v>
          </cell>
          <cell r="C6">
            <v>263</v>
          </cell>
          <cell r="D6">
            <v>315</v>
          </cell>
          <cell r="E6">
            <v>213</v>
          </cell>
          <cell r="F6">
            <v>186</v>
          </cell>
          <cell r="G6">
            <v>224</v>
          </cell>
          <cell r="H6">
            <v>354</v>
          </cell>
          <cell r="I6">
            <v>319</v>
          </cell>
          <cell r="J6">
            <v>259</v>
          </cell>
          <cell r="K6">
            <v>395</v>
          </cell>
          <cell r="L6">
            <v>321</v>
          </cell>
          <cell r="M6">
            <v>528</v>
          </cell>
        </row>
        <row r="10">
          <cell r="B10">
            <v>38913</v>
          </cell>
          <cell r="C10">
            <v>38777</v>
          </cell>
          <cell r="D10">
            <v>38528</v>
          </cell>
          <cell r="E10">
            <v>38162</v>
          </cell>
          <cell r="F10">
            <v>37896</v>
          </cell>
          <cell r="G10">
            <v>37760</v>
          </cell>
          <cell r="H10">
            <v>37485</v>
          </cell>
          <cell r="I10">
            <v>37149</v>
          </cell>
          <cell r="J10">
            <v>36892</v>
          </cell>
          <cell r="K10">
            <v>36618</v>
          </cell>
          <cell r="L10">
            <v>36618</v>
          </cell>
          <cell r="M10">
            <v>36050</v>
          </cell>
        </row>
        <row r="11">
          <cell r="B11">
            <v>33007</v>
          </cell>
          <cell r="C11">
            <v>32942</v>
          </cell>
          <cell r="D11">
            <v>32829</v>
          </cell>
          <cell r="E11">
            <v>32805</v>
          </cell>
          <cell r="F11">
            <v>32898</v>
          </cell>
          <cell r="G11">
            <v>32804</v>
          </cell>
          <cell r="H11">
            <v>32729</v>
          </cell>
          <cell r="I11">
            <v>32611</v>
          </cell>
          <cell r="J11">
            <v>32461</v>
          </cell>
          <cell r="K11">
            <v>32278</v>
          </cell>
          <cell r="L11">
            <v>32278</v>
          </cell>
          <cell r="M11">
            <v>31953</v>
          </cell>
        </row>
        <row r="12">
          <cell r="B12">
            <v>58158</v>
          </cell>
          <cell r="C12">
            <v>57925</v>
          </cell>
          <cell r="D12">
            <v>57513</v>
          </cell>
          <cell r="E12">
            <v>57145</v>
          </cell>
          <cell r="F12">
            <v>56793</v>
          </cell>
          <cell r="G12">
            <v>56521</v>
          </cell>
          <cell r="H12">
            <v>56399</v>
          </cell>
          <cell r="I12">
            <v>56209</v>
          </cell>
          <cell r="J12">
            <v>56070</v>
          </cell>
          <cell r="K12">
            <v>55979</v>
          </cell>
          <cell r="L12">
            <v>55979</v>
          </cell>
          <cell r="M12">
            <v>55291</v>
          </cell>
        </row>
      </sheetData>
      <sheetData sheetId="1">
        <row r="4">
          <cell r="B4">
            <v>1185</v>
          </cell>
          <cell r="C4">
            <v>879</v>
          </cell>
          <cell r="D4">
            <v>803</v>
          </cell>
          <cell r="E4">
            <v>624</v>
          </cell>
          <cell r="F4">
            <v>762</v>
          </cell>
          <cell r="G4">
            <v>564</v>
          </cell>
          <cell r="H4">
            <v>637</v>
          </cell>
        </row>
        <row r="7">
          <cell r="H7">
            <v>564</v>
          </cell>
          <cell r="J7">
            <v>477</v>
          </cell>
        </row>
        <row r="14">
          <cell r="B14">
            <v>718</v>
          </cell>
          <cell r="C14">
            <v>650</v>
          </cell>
          <cell r="D14">
            <v>650</v>
          </cell>
          <cell r="E14">
            <v>524</v>
          </cell>
          <cell r="F14">
            <v>623</v>
          </cell>
          <cell r="G14">
            <v>448</v>
          </cell>
        </row>
      </sheetData>
      <sheetData sheetId="2">
        <row r="1199">
          <cell r="E1199" t="str">
            <v>29069:08</v>
          </cell>
        </row>
        <row r="1204">
          <cell r="E1204" t="str">
            <v>24:32</v>
          </cell>
        </row>
      </sheetData>
      <sheetData sheetId="3">
        <row r="893">
          <cell r="E893" t="str">
            <v>22588:02</v>
          </cell>
        </row>
        <row r="898">
          <cell r="E898" t="str">
            <v>25:42</v>
          </cell>
        </row>
      </sheetData>
      <sheetData sheetId="4">
        <row r="817">
          <cell r="E817" t="str">
            <v>21603:43</v>
          </cell>
        </row>
        <row r="822">
          <cell r="E822" t="str">
            <v>26:54</v>
          </cell>
        </row>
      </sheetData>
      <sheetData sheetId="5">
        <row r="657">
          <cell r="E657" t="str">
            <v>12954:14</v>
          </cell>
        </row>
        <row r="662">
          <cell r="E662" t="str">
            <v>20:09</v>
          </cell>
        </row>
      </sheetData>
      <sheetData sheetId="6">
        <row r="812">
          <cell r="E812" t="str">
            <v>15932:43</v>
          </cell>
        </row>
        <row r="817">
          <cell r="E817" t="str">
            <v>19:59</v>
          </cell>
        </row>
      </sheetData>
      <sheetData sheetId="7">
        <row r="577">
          <cell r="E577" t="str">
            <v>12891:09</v>
          </cell>
        </row>
        <row r="582">
          <cell r="E582" t="str">
            <v>22:51</v>
          </cell>
        </row>
      </sheetData>
      <sheetData sheetId="8">
        <row r="633">
          <cell r="M633" t="str">
            <v>7971:15</v>
          </cell>
        </row>
        <row r="638">
          <cell r="M638" t="str">
            <v>12:46</v>
          </cell>
        </row>
      </sheetData>
      <sheetData sheetId="9">
        <row r="581">
          <cell r="N581">
            <v>473</v>
          </cell>
        </row>
        <row r="583">
          <cell r="M583">
            <v>578</v>
          </cell>
        </row>
        <row r="588">
          <cell r="M588" t="str">
            <v>9305:34</v>
          </cell>
        </row>
        <row r="593">
          <cell r="M593" t="str">
            <v>16:06</v>
          </cell>
        </row>
      </sheetData>
      <sheetData sheetId="10">
        <row r="579">
          <cell r="J579">
            <v>573</v>
          </cell>
        </row>
        <row r="584">
          <cell r="J584" t="str">
            <v>8986:18</v>
          </cell>
        </row>
        <row r="589">
          <cell r="J589" t="str">
            <v>15:41</v>
          </cell>
        </row>
      </sheetData>
      <sheetData sheetId="11">
        <row r="900">
          <cell r="K900">
            <v>896</v>
          </cell>
          <cell r="R900">
            <v>678</v>
          </cell>
        </row>
        <row r="905">
          <cell r="K905" t="str">
            <v>23666:04</v>
          </cell>
        </row>
        <row r="910">
          <cell r="K910" t="str">
            <v>26:25</v>
          </cell>
        </row>
      </sheetData>
      <sheetData sheetId="12">
        <row r="710">
          <cell r="R710">
            <v>554</v>
          </cell>
        </row>
        <row r="712">
          <cell r="N712">
            <v>707</v>
          </cell>
        </row>
        <row r="717">
          <cell r="N717" t="str">
            <v>14913:50</v>
          </cell>
        </row>
        <row r="722">
          <cell r="N722" t="str">
            <v>21:06</v>
          </cell>
        </row>
      </sheetData>
      <sheetData sheetId="13">
        <row r="1076">
          <cell r="R1076">
            <v>764</v>
          </cell>
        </row>
        <row r="1079">
          <cell r="M1079">
            <v>1072</v>
          </cell>
        </row>
        <row r="1084">
          <cell r="K1084" t="str">
            <v>26597:35</v>
          </cell>
        </row>
        <row r="1089">
          <cell r="K1089" t="str">
            <v>24:49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ep missed"/>
      <sheetName val="Sheet3"/>
    </sheetNames>
    <sheetDataSet>
      <sheetData sheetId="0">
        <row r="10">
          <cell r="B10">
            <v>2568</v>
          </cell>
        </row>
        <row r="16">
          <cell r="E16">
            <v>721</v>
          </cell>
          <cell r="F16">
            <v>12372</v>
          </cell>
        </row>
        <row r="20">
          <cell r="B20">
            <v>2647</v>
          </cell>
        </row>
        <row r="29">
          <cell r="B29">
            <v>2520</v>
          </cell>
        </row>
        <row r="34">
          <cell r="E34">
            <v>428</v>
          </cell>
          <cell r="F34">
            <v>4715</v>
          </cell>
        </row>
        <row r="38">
          <cell r="B38">
            <v>2675</v>
          </cell>
          <cell r="C38">
            <v>11278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">
          <cell r="O20">
            <v>3651290</v>
          </cell>
          <cell r="P20">
            <v>5296925</v>
          </cell>
          <cell r="Q20">
            <v>5487237</v>
          </cell>
          <cell r="R20">
            <v>3619195</v>
          </cell>
        </row>
        <row r="29">
          <cell r="O29">
            <v>0.9294990329292024</v>
          </cell>
          <cell r="P29">
            <v>0.7078008100877405</v>
          </cell>
          <cell r="Q29">
            <v>0.783957806017641</v>
          </cell>
          <cell r="R29">
            <v>0.8210083194227079</v>
          </cell>
        </row>
        <row r="31">
          <cell r="O31">
            <v>110124.0675931904</v>
          </cell>
          <cell r="P31">
            <v>76481.07749782497</v>
          </cell>
          <cell r="Q31">
            <v>86003.35309178976</v>
          </cell>
          <cell r="R31">
            <v>91734.5288280471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sandra.guinness@frontiercorp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D7">
      <selection activeCell="K7" sqref="K7:M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83" t="s">
        <v>23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15" s="3" customFormat="1" ht="13.5" thickBot="1">
      <c r="B2" s="3" t="s">
        <v>36</v>
      </c>
      <c r="D2" s="120" t="s">
        <v>65</v>
      </c>
      <c r="E2" s="120"/>
      <c r="I2" s="4" t="s">
        <v>32</v>
      </c>
      <c r="J2" s="5" t="s">
        <v>66</v>
      </c>
      <c r="M2" s="3" t="s">
        <v>37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K4" s="3" t="s">
        <v>67</v>
      </c>
      <c r="L4" s="9"/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13" t="s">
        <v>0</v>
      </c>
      <c r="C7" s="114"/>
      <c r="D7" s="115"/>
      <c r="E7" s="96" t="s">
        <v>62</v>
      </c>
      <c r="F7" s="94"/>
      <c r="G7" s="94"/>
      <c r="H7" s="87" t="s">
        <v>63</v>
      </c>
      <c r="I7" s="88"/>
      <c r="J7" s="89"/>
      <c r="K7" s="93" t="s">
        <v>64</v>
      </c>
      <c r="L7" s="94"/>
      <c r="M7" s="94"/>
      <c r="N7" s="87" t="s">
        <v>68</v>
      </c>
      <c r="O7" s="88"/>
      <c r="P7" s="89"/>
    </row>
    <row r="8" spans="2:16" s="2" customFormat="1" ht="12.75" customHeight="1">
      <c r="B8" s="116"/>
      <c r="C8" s="117"/>
      <c r="D8" s="118"/>
      <c r="E8" s="97"/>
      <c r="F8" s="95"/>
      <c r="G8" s="95"/>
      <c r="H8" s="90"/>
      <c r="I8" s="91"/>
      <c r="J8" s="92"/>
      <c r="K8" s="95"/>
      <c r="L8" s="95"/>
      <c r="M8" s="95"/>
      <c r="N8" s="90"/>
      <c r="O8" s="91"/>
      <c r="P8" s="92"/>
    </row>
    <row r="9" spans="2:16" ht="12.75" customHeight="1">
      <c r="B9" s="116"/>
      <c r="C9" s="117"/>
      <c r="D9" s="118"/>
      <c r="E9" s="80" t="s">
        <v>1</v>
      </c>
      <c r="F9" s="81"/>
      <c r="G9" s="82"/>
      <c r="H9" s="68" t="s">
        <v>2</v>
      </c>
      <c r="I9" s="69"/>
      <c r="J9" s="70"/>
      <c r="K9" s="80" t="s">
        <v>3</v>
      </c>
      <c r="L9" s="81"/>
      <c r="M9" s="82"/>
      <c r="N9" s="68" t="s">
        <v>4</v>
      </c>
      <c r="O9" s="69"/>
      <c r="P9" s="70"/>
    </row>
    <row r="10" spans="2:16" s="14" customFormat="1" ht="12.75" customHeight="1">
      <c r="B10" s="105"/>
      <c r="C10" s="119"/>
      <c r="D10" s="10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7" t="s">
        <v>43</v>
      </c>
      <c r="C11" s="102"/>
      <c r="D11" s="15" t="s">
        <v>26</v>
      </c>
      <c r="E11" s="34" t="s">
        <v>58</v>
      </c>
      <c r="F11" s="34" t="s">
        <v>58</v>
      </c>
      <c r="G11" s="34" t="s">
        <v>58</v>
      </c>
      <c r="H11" s="45" t="s">
        <v>58</v>
      </c>
      <c r="I11" s="45" t="s">
        <v>58</v>
      </c>
      <c r="J11" s="45" t="s">
        <v>58</v>
      </c>
      <c r="K11" s="17">
        <f>27131-20296</f>
        <v>6835</v>
      </c>
      <c r="L11" s="16">
        <f>13232-5745</f>
        <v>7487</v>
      </c>
      <c r="M11" s="17">
        <f>14031-7430</f>
        <v>6601</v>
      </c>
      <c r="N11" s="59">
        <f>19883-'[2]Sheet1'!$F$16</f>
        <v>7511</v>
      </c>
      <c r="O11" s="19">
        <f>13974-7986</f>
        <v>5988</v>
      </c>
      <c r="P11" s="59">
        <f>+'[2]Sheet1'!$C$38-'[2]Sheet1'!$F$34</f>
        <v>6563</v>
      </c>
    </row>
    <row r="12" spans="2:16" ht="12.75">
      <c r="B12" s="103"/>
      <c r="C12" s="104"/>
      <c r="D12" s="18" t="s">
        <v>27</v>
      </c>
      <c r="E12" s="34" t="s">
        <v>58</v>
      </c>
      <c r="F12" s="34" t="s">
        <v>58</v>
      </c>
      <c r="G12" s="34" t="s">
        <v>58</v>
      </c>
      <c r="H12" s="45" t="s">
        <v>58</v>
      </c>
      <c r="I12" s="45" t="s">
        <v>58</v>
      </c>
      <c r="J12" s="45" t="s">
        <v>58</v>
      </c>
      <c r="K12" s="17">
        <f>K14-1438</f>
        <v>2331</v>
      </c>
      <c r="L12" s="16">
        <f>L14--535</f>
        <v>3586</v>
      </c>
      <c r="M12" s="16">
        <f>+M14-605</f>
        <v>1963</v>
      </c>
      <c r="N12" s="18">
        <f>2647-'[2]Sheet1'!$E$16</f>
        <v>1926</v>
      </c>
      <c r="O12" s="19">
        <f>2520-457</f>
        <v>2063</v>
      </c>
      <c r="P12" s="18">
        <f>+'[2]Sheet1'!$B$38-'[2]Sheet1'!$E$34</f>
        <v>2247</v>
      </c>
    </row>
    <row r="13" spans="2:16" ht="12.75">
      <c r="B13" s="105"/>
      <c r="C13" s="106"/>
      <c r="D13" s="15" t="s">
        <v>28</v>
      </c>
      <c r="E13" s="34" t="s">
        <v>58</v>
      </c>
      <c r="F13" s="34" t="s">
        <v>58</v>
      </c>
      <c r="G13" s="34" t="s">
        <v>58</v>
      </c>
      <c r="H13" s="45" t="s">
        <v>58</v>
      </c>
      <c r="I13" s="45" t="s">
        <v>58</v>
      </c>
      <c r="J13" s="45" t="s">
        <v>58</v>
      </c>
      <c r="K13" s="54">
        <f>K11/K12</f>
        <v>2.9322179322179323</v>
      </c>
      <c r="L13" s="55">
        <f>L11/L12</f>
        <v>2.0878416062465144</v>
      </c>
      <c r="M13" s="55">
        <f>M11/M12</f>
        <v>3.3627101375445747</v>
      </c>
      <c r="N13" s="58">
        <f>+N11/N12</f>
        <v>3.899792315680166</v>
      </c>
      <c r="O13" s="58">
        <f>+O11/O12</f>
        <v>2.9025690741638392</v>
      </c>
      <c r="P13" s="58">
        <f>+P11/P12</f>
        <v>2.920783266577659</v>
      </c>
    </row>
    <row r="14" spans="2:16" ht="12.75" customHeight="1">
      <c r="B14" s="107" t="s">
        <v>44</v>
      </c>
      <c r="C14" s="102"/>
      <c r="D14" s="22" t="s">
        <v>45</v>
      </c>
      <c r="E14" s="34" t="s">
        <v>58</v>
      </c>
      <c r="F14" s="34" t="s">
        <v>58</v>
      </c>
      <c r="G14" s="34" t="s">
        <v>58</v>
      </c>
      <c r="H14" s="45" t="s">
        <v>58</v>
      </c>
      <c r="I14" s="45" t="s">
        <v>58</v>
      </c>
      <c r="J14" s="45" t="s">
        <v>58</v>
      </c>
      <c r="K14" s="23">
        <v>3769</v>
      </c>
      <c r="L14" s="16">
        <v>3051</v>
      </c>
      <c r="M14" s="23">
        <f>+'[2]Sheet1'!$B$10</f>
        <v>2568</v>
      </c>
      <c r="N14" s="22">
        <f>+'[2]Sheet1'!$B$20</f>
        <v>2647</v>
      </c>
      <c r="O14" s="25">
        <f>+'[2]Sheet1'!$B$29</f>
        <v>2520</v>
      </c>
      <c r="P14" s="22">
        <f>+'[2]Sheet1'!$B$38</f>
        <v>2675</v>
      </c>
    </row>
    <row r="15" spans="2:16" ht="15" customHeight="1">
      <c r="B15" s="103"/>
      <c r="C15" s="104"/>
      <c r="D15" s="26" t="s">
        <v>29</v>
      </c>
      <c r="E15" s="34" t="s">
        <v>58</v>
      </c>
      <c r="F15" s="34" t="s">
        <v>58</v>
      </c>
      <c r="G15" s="34" t="s">
        <v>58</v>
      </c>
      <c r="H15" s="45" t="s">
        <v>58</v>
      </c>
      <c r="I15" s="45" t="s">
        <v>58</v>
      </c>
      <c r="J15" s="45" t="s">
        <v>58</v>
      </c>
      <c r="K15" s="17">
        <f>K14-K16</f>
        <v>3639</v>
      </c>
      <c r="L15" s="16">
        <f>L14-L16</f>
        <v>2861</v>
      </c>
      <c r="M15" s="16">
        <f>M14-M16</f>
        <v>2453</v>
      </c>
      <c r="N15" s="18">
        <f>+N14-N16</f>
        <v>2544</v>
      </c>
      <c r="O15" s="18">
        <f>+O14-O16</f>
        <v>2431</v>
      </c>
      <c r="P15" s="18">
        <f>+P14-P16</f>
        <v>2553</v>
      </c>
    </row>
    <row r="16" spans="2:16" ht="13.5" customHeight="1">
      <c r="B16" s="103"/>
      <c r="C16" s="104"/>
      <c r="D16" s="26" t="s">
        <v>30</v>
      </c>
      <c r="E16" s="34" t="s">
        <v>58</v>
      </c>
      <c r="F16" s="34" t="s">
        <v>58</v>
      </c>
      <c r="G16" s="34" t="s">
        <v>58</v>
      </c>
      <c r="H16" s="45" t="s">
        <v>58</v>
      </c>
      <c r="I16" s="45" t="s">
        <v>58</v>
      </c>
      <c r="J16" s="45" t="s">
        <v>58</v>
      </c>
      <c r="K16" s="16">
        <f>140-10</f>
        <v>130</v>
      </c>
      <c r="L16" s="16">
        <f>207-17</f>
        <v>190</v>
      </c>
      <c r="M16" s="20">
        <v>115</v>
      </c>
      <c r="N16" s="15">
        <f>127-24</f>
        <v>103</v>
      </c>
      <c r="O16" s="21">
        <f>117-28</f>
        <v>89</v>
      </c>
      <c r="P16" s="15">
        <f>148-26</f>
        <v>122</v>
      </c>
    </row>
    <row r="17" spans="2:16" ht="12.75">
      <c r="B17" s="105"/>
      <c r="C17" s="106"/>
      <c r="D17" s="15" t="s">
        <v>17</v>
      </c>
      <c r="E17" s="34" t="s">
        <v>58</v>
      </c>
      <c r="F17" s="34" t="s">
        <v>58</v>
      </c>
      <c r="G17" s="34" t="s">
        <v>58</v>
      </c>
      <c r="H17" s="45" t="s">
        <v>58</v>
      </c>
      <c r="I17" s="45" t="s">
        <v>58</v>
      </c>
      <c r="J17" s="45" t="s">
        <v>58</v>
      </c>
      <c r="K17" s="56">
        <f>K15/K14</f>
        <v>0.9655080923321836</v>
      </c>
      <c r="L17" s="56">
        <f>L15/L14</f>
        <v>0.9377253359554244</v>
      </c>
      <c r="M17" s="56">
        <f>M15/M14</f>
        <v>0.9552180685358256</v>
      </c>
      <c r="N17" s="60">
        <f>+N15/N14</f>
        <v>0.9610880241783151</v>
      </c>
      <c r="O17" s="60">
        <f>+O15/O14</f>
        <v>0.9646825396825397</v>
      </c>
      <c r="P17" s="60">
        <f>+P15/P14</f>
        <v>0.954392523364486</v>
      </c>
    </row>
    <row r="18" spans="2:16" ht="12.75">
      <c r="B18" s="108" t="s">
        <v>18</v>
      </c>
      <c r="C18" s="109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98" t="s">
        <v>19</v>
      </c>
      <c r="C19" s="71" t="s">
        <v>46</v>
      </c>
      <c r="D19" s="22" t="s">
        <v>47</v>
      </c>
      <c r="E19" s="35">
        <f>+'[1]CTRR'!B12</f>
        <v>58158</v>
      </c>
      <c r="F19" s="37">
        <f>+'[1]CTRR'!C12</f>
        <v>57925</v>
      </c>
      <c r="G19" s="35">
        <f>+'[1]CTRR'!D12</f>
        <v>57513</v>
      </c>
      <c r="H19" s="18">
        <f>+'[1]CTRR'!E12</f>
        <v>57145</v>
      </c>
      <c r="I19" s="18">
        <f>+'[1]CTRR'!F12</f>
        <v>56793</v>
      </c>
      <c r="J19" s="18">
        <f>+'[1]CTRR'!G12</f>
        <v>56521</v>
      </c>
      <c r="K19" s="35">
        <f>+'[1]CTRR'!H12</f>
        <v>56399</v>
      </c>
      <c r="L19" s="37">
        <f>+'[1]CTRR'!I12</f>
        <v>56209</v>
      </c>
      <c r="M19" s="37">
        <f>+'[1]CTRR'!J12</f>
        <v>56070</v>
      </c>
      <c r="N19" s="18">
        <f>+'[1]CTRR'!K12</f>
        <v>55979</v>
      </c>
      <c r="O19" s="18">
        <f>+'[1]CTRR'!L12</f>
        <v>55979</v>
      </c>
      <c r="P19" s="18">
        <f>+'[1]CTRR'!M12</f>
        <v>55291</v>
      </c>
    </row>
    <row r="20" spans="2:16" ht="12.75">
      <c r="B20" s="99"/>
      <c r="C20" s="72"/>
      <c r="D20" s="18" t="s">
        <v>48</v>
      </c>
      <c r="E20" s="17">
        <f>+'[1]CTRR'!B6</f>
        <v>430</v>
      </c>
      <c r="F20" s="16">
        <f>+'[1]CTRR'!C6</f>
        <v>263</v>
      </c>
      <c r="G20" s="17">
        <f>+'[1]CTRR'!D6</f>
        <v>315</v>
      </c>
      <c r="H20" s="46">
        <f>+'[1]CTRR'!E6</f>
        <v>213</v>
      </c>
      <c r="I20" s="46">
        <f>+'[1]CTRR'!F6</f>
        <v>186</v>
      </c>
      <c r="J20" s="46">
        <f>+'[1]CTRR'!G6</f>
        <v>224</v>
      </c>
      <c r="K20" s="17">
        <f>+'[1]CTRR'!H6</f>
        <v>354</v>
      </c>
      <c r="L20" s="16">
        <f>+'[1]CTRR'!I6</f>
        <v>319</v>
      </c>
      <c r="M20" s="16">
        <f>+'[1]CTRR'!J6</f>
        <v>259</v>
      </c>
      <c r="N20" s="46">
        <f>+'[1]CTRR'!K6</f>
        <v>395</v>
      </c>
      <c r="O20" s="46">
        <f>+'[1]CTRR'!L6</f>
        <v>321</v>
      </c>
      <c r="P20" s="46">
        <f>+'[1]CTRR'!M6</f>
        <v>528</v>
      </c>
    </row>
    <row r="21" spans="2:16" ht="12.75">
      <c r="B21" s="99"/>
      <c r="C21" s="73"/>
      <c r="D21" s="15" t="s">
        <v>40</v>
      </c>
      <c r="E21" s="36">
        <f aca="true" t="shared" si="0" ref="E21:J21">(E20/(E19/100))*0.01</f>
        <v>0.0073936517761958795</v>
      </c>
      <c r="F21" s="38">
        <f t="shared" si="0"/>
        <v>0.004540353905912818</v>
      </c>
      <c r="G21" s="36">
        <f t="shared" si="0"/>
        <v>0.0054770225861979025</v>
      </c>
      <c r="H21" s="47">
        <f t="shared" si="0"/>
        <v>0.0037273602239916</v>
      </c>
      <c r="I21" s="47">
        <f t="shared" si="0"/>
        <v>0.003275051502826053</v>
      </c>
      <c r="J21" s="47">
        <f t="shared" si="0"/>
        <v>0.003963128748606713</v>
      </c>
      <c r="K21" s="36">
        <f aca="true" t="shared" si="1" ref="K21:P21">(K20/(K19/100))*0.01</f>
        <v>0.006276707033812656</v>
      </c>
      <c r="L21" s="38">
        <f t="shared" si="1"/>
        <v>0.005675247736127666</v>
      </c>
      <c r="M21" s="38">
        <f t="shared" si="1"/>
        <v>0.004619225967540574</v>
      </c>
      <c r="N21" s="47">
        <f t="shared" si="1"/>
        <v>0.007056217510137732</v>
      </c>
      <c r="O21" s="47">
        <f t="shared" si="1"/>
        <v>0.00573429321709927</v>
      </c>
      <c r="P21" s="47">
        <f t="shared" si="1"/>
        <v>0.009549474598035847</v>
      </c>
    </row>
    <row r="22" spans="2:16" ht="12.75" customHeight="1">
      <c r="B22" s="99"/>
      <c r="C22" s="71" t="s">
        <v>31</v>
      </c>
      <c r="D22" s="22" t="s">
        <v>47</v>
      </c>
      <c r="E22" s="35">
        <f>+'[1]CTRR'!B10</f>
        <v>38913</v>
      </c>
      <c r="F22" s="37">
        <f>+'[1]CTRR'!C10</f>
        <v>38777</v>
      </c>
      <c r="G22" s="35">
        <f>+'[1]CTRR'!D10</f>
        <v>38528</v>
      </c>
      <c r="H22" s="48">
        <f>+'[1]CTRR'!E10</f>
        <v>38162</v>
      </c>
      <c r="I22" s="48">
        <f>+'[1]CTRR'!F10</f>
        <v>37896</v>
      </c>
      <c r="J22" s="48">
        <f>+'[1]CTRR'!G10</f>
        <v>37760</v>
      </c>
      <c r="K22" s="35">
        <f>+'[1]CTRR'!H10</f>
        <v>37485</v>
      </c>
      <c r="L22" s="37">
        <f>+'[1]CTRR'!I10</f>
        <v>37149</v>
      </c>
      <c r="M22" s="37">
        <f>+'[1]CTRR'!J10</f>
        <v>36892</v>
      </c>
      <c r="N22" s="48">
        <f>+'[1]CTRR'!K10</f>
        <v>36618</v>
      </c>
      <c r="O22" s="48">
        <f>+'[1]CTRR'!L10</f>
        <v>36618</v>
      </c>
      <c r="P22" s="48">
        <f>+'[1]CTRR'!M10</f>
        <v>36050</v>
      </c>
    </row>
    <row r="23" spans="2:16" ht="12.75">
      <c r="B23" s="99"/>
      <c r="C23" s="72"/>
      <c r="D23" s="18" t="s">
        <v>48</v>
      </c>
      <c r="E23" s="17">
        <f>+'[1]CTRR'!B4</f>
        <v>385</v>
      </c>
      <c r="F23" s="16">
        <f>+'[1]CTRR'!C4</f>
        <v>200</v>
      </c>
      <c r="G23" s="17">
        <f>+'[1]CTRR'!D4</f>
        <v>230</v>
      </c>
      <c r="H23" s="46">
        <f>+'[1]CTRR'!E4</f>
        <v>198</v>
      </c>
      <c r="I23" s="46">
        <f>+'[1]CTRR'!F4</f>
        <v>392</v>
      </c>
      <c r="J23" s="46">
        <f>+'[1]CTRR'!G4</f>
        <v>178</v>
      </c>
      <c r="K23" s="17">
        <f>+'[1]CTRR'!H4</f>
        <v>207</v>
      </c>
      <c r="L23" s="16">
        <f>+'[1]CTRR'!I4</f>
        <v>218</v>
      </c>
      <c r="M23" s="16">
        <f>+'[1]CTRR'!J4</f>
        <v>196</v>
      </c>
      <c r="N23" s="46">
        <f>+'[1]CTRR'!K4</f>
        <v>344</v>
      </c>
      <c r="O23" s="46">
        <f>+'[1]CTRR'!L4</f>
        <v>253</v>
      </c>
      <c r="P23" s="46">
        <f>+'[1]CTRR'!M4</f>
        <v>356</v>
      </c>
    </row>
    <row r="24" spans="2:16" ht="12.75">
      <c r="B24" s="99"/>
      <c r="C24" s="73"/>
      <c r="D24" s="15" t="s">
        <v>40</v>
      </c>
      <c r="E24" s="36">
        <f aca="true" t="shared" si="2" ref="E24:J24">(E23/(E22/100))*0.01</f>
        <v>0.009893865803202015</v>
      </c>
      <c r="F24" s="38">
        <f t="shared" si="2"/>
        <v>0.005157696572710627</v>
      </c>
      <c r="G24" s="36">
        <f t="shared" si="2"/>
        <v>0.005969684385382061</v>
      </c>
      <c r="H24" s="47">
        <f t="shared" si="2"/>
        <v>0.005188407316178398</v>
      </c>
      <c r="I24" s="47">
        <f t="shared" si="2"/>
        <v>0.010344099641123075</v>
      </c>
      <c r="J24" s="47">
        <f t="shared" si="2"/>
        <v>0.004713983050847457</v>
      </c>
      <c r="K24" s="36">
        <f aca="true" t="shared" si="3" ref="K24:P24">(K23/(K22/100))*0.01</f>
        <v>0.005522208883553421</v>
      </c>
      <c r="L24" s="38">
        <f t="shared" si="3"/>
        <v>0.005868260249266467</v>
      </c>
      <c r="M24" s="38">
        <f t="shared" si="3"/>
        <v>0.005312804944161336</v>
      </c>
      <c r="N24" s="47">
        <f t="shared" si="3"/>
        <v>0.009394286962695942</v>
      </c>
      <c r="O24" s="47">
        <f t="shared" si="3"/>
        <v>0.00690917035337812</v>
      </c>
      <c r="P24" s="47">
        <f t="shared" si="3"/>
        <v>0.009875173370319002</v>
      </c>
    </row>
    <row r="25" spans="2:16" ht="12.75" customHeight="1">
      <c r="B25" s="99"/>
      <c r="C25" s="71" t="s">
        <v>49</v>
      </c>
      <c r="D25" s="22" t="s">
        <v>47</v>
      </c>
      <c r="E25" s="35">
        <f>+'[1]CTRR'!B11</f>
        <v>33007</v>
      </c>
      <c r="F25" s="37">
        <f>+'[1]CTRR'!C11</f>
        <v>32942</v>
      </c>
      <c r="G25" s="35">
        <f>+'[1]CTRR'!D11</f>
        <v>32829</v>
      </c>
      <c r="H25" s="48">
        <f>+'[1]CTRR'!E11</f>
        <v>32805</v>
      </c>
      <c r="I25" s="48">
        <f>+'[1]CTRR'!F11</f>
        <v>32898</v>
      </c>
      <c r="J25" s="48">
        <f>+'[1]CTRR'!G11</f>
        <v>32804</v>
      </c>
      <c r="K25" s="35">
        <f>+'[1]CTRR'!H11</f>
        <v>32729</v>
      </c>
      <c r="L25" s="37">
        <f>+'[1]CTRR'!I11</f>
        <v>32611</v>
      </c>
      <c r="M25" s="37">
        <f>+'[1]CTRR'!J11</f>
        <v>32461</v>
      </c>
      <c r="N25" s="48">
        <f>+'[1]CTRR'!K11</f>
        <v>32278</v>
      </c>
      <c r="O25" s="48">
        <f>+'[1]CTRR'!L11</f>
        <v>32278</v>
      </c>
      <c r="P25" s="48">
        <f>+'[1]CTRR'!M11</f>
        <v>31953</v>
      </c>
    </row>
    <row r="26" spans="2:16" ht="12.75">
      <c r="B26" s="99"/>
      <c r="C26" s="72"/>
      <c r="D26" s="18" t="s">
        <v>48</v>
      </c>
      <c r="E26" s="17">
        <f>+'[1]CTRR'!B5</f>
        <v>455</v>
      </c>
      <c r="F26" s="16">
        <f>+'[1]CTRR'!C5</f>
        <v>472</v>
      </c>
      <c r="G26" s="17">
        <f>+'[1]CTRR'!D5</f>
        <v>292</v>
      </c>
      <c r="H26" s="46">
        <f>+'[1]CTRR'!E5</f>
        <v>287</v>
      </c>
      <c r="I26" s="46">
        <f>+'[1]CTRR'!F5</f>
        <v>263</v>
      </c>
      <c r="J26" s="46">
        <f>+'[1]CTRR'!G5</f>
        <v>225</v>
      </c>
      <c r="K26" s="17">
        <f>+'[1]CTRR'!H5</f>
        <v>283</v>
      </c>
      <c r="L26" s="16">
        <f>+'[1]CTRR'!I5</f>
        <v>248</v>
      </c>
      <c r="M26" s="16">
        <f>+'[1]CTRR'!J5</f>
        <v>191</v>
      </c>
      <c r="N26" s="46">
        <f>+'[1]CTRR'!K5</f>
        <v>311</v>
      </c>
      <c r="O26" s="46">
        <f>+'[1]CTRR'!L5</f>
        <v>271</v>
      </c>
      <c r="P26" s="46">
        <f>+'[1]CTRR'!M5</f>
        <v>420</v>
      </c>
    </row>
    <row r="27" spans="2:16" ht="12.75">
      <c r="B27" s="100"/>
      <c r="C27" s="73"/>
      <c r="D27" s="15" t="s">
        <v>40</v>
      </c>
      <c r="E27" s="36">
        <f aca="true" t="shared" si="4" ref="E27:J27">(E26/(E25/100))*0.01</f>
        <v>0.013784954706577392</v>
      </c>
      <c r="F27" s="38">
        <f t="shared" si="4"/>
        <v>0.014328213223240847</v>
      </c>
      <c r="G27" s="36">
        <f t="shared" si="4"/>
        <v>0.008894574918517164</v>
      </c>
      <c r="H27" s="47">
        <f t="shared" si="4"/>
        <v>0.008748666361835087</v>
      </c>
      <c r="I27" s="47">
        <f t="shared" si="4"/>
        <v>0.00799440695483008</v>
      </c>
      <c r="J27" s="47">
        <f t="shared" si="4"/>
        <v>0.00685891964394586</v>
      </c>
      <c r="K27" s="36">
        <f aca="true" t="shared" si="5" ref="K27:P27">(K26/(K25/100))*0.01</f>
        <v>0.008646765865134895</v>
      </c>
      <c r="L27" s="38">
        <f t="shared" si="5"/>
        <v>0.0076047959277544385</v>
      </c>
      <c r="M27" s="38">
        <f t="shared" si="5"/>
        <v>0.00588398385755214</v>
      </c>
      <c r="N27" s="47">
        <f t="shared" si="5"/>
        <v>0.009635045541855134</v>
      </c>
      <c r="O27" s="47">
        <f t="shared" si="5"/>
        <v>0.00839581138856187</v>
      </c>
      <c r="P27" s="47">
        <f t="shared" si="5"/>
        <v>0.0131443056989954</v>
      </c>
    </row>
    <row r="28" spans="2:16" ht="12.75">
      <c r="B28" s="101" t="s">
        <v>50</v>
      </c>
      <c r="C28" s="102"/>
      <c r="D28" s="27" t="s">
        <v>51</v>
      </c>
      <c r="E28" s="23">
        <f>+'[1]OOS'!$B$4</f>
        <v>1185</v>
      </c>
      <c r="F28" s="24">
        <f>+'[1]OOS'!$C$4</f>
        <v>879</v>
      </c>
      <c r="G28" s="23">
        <f>+'[1]OOS'!$D$4</f>
        <v>803</v>
      </c>
      <c r="H28" s="18">
        <f>'[1]OOS'!E4</f>
        <v>624</v>
      </c>
      <c r="I28" s="18">
        <f>'[1]OOS'!F4</f>
        <v>762</v>
      </c>
      <c r="J28" s="18">
        <f>'[1]OOS'!G4</f>
        <v>564</v>
      </c>
      <c r="K28" s="23">
        <f>'[1]OOS'!H4</f>
        <v>637</v>
      </c>
      <c r="L28" s="24">
        <f>+'[1]Aug OOS'!$M$583</f>
        <v>578</v>
      </c>
      <c r="M28" s="23">
        <f>+'[1]Sep OOS'!$J$579</f>
        <v>573</v>
      </c>
      <c r="N28" s="18">
        <f>+'[1]Oct OOS'!$K$900</f>
        <v>896</v>
      </c>
      <c r="O28" s="18">
        <f>+'[1]Nov OOS'!$N$712</f>
        <v>707</v>
      </c>
      <c r="P28" s="22">
        <f>+'[1]Dec OOS'!$M$1079</f>
        <v>1072</v>
      </c>
    </row>
    <row r="29" spans="2:16" ht="12.75">
      <c r="B29" s="103"/>
      <c r="C29" s="104"/>
      <c r="D29" s="18" t="s">
        <v>52</v>
      </c>
      <c r="E29" s="39">
        <f>+'[1]OOS'!$B$14</f>
        <v>718</v>
      </c>
      <c r="F29" s="16">
        <f>+'[1]OOS'!$C$14</f>
        <v>650</v>
      </c>
      <c r="G29" s="17">
        <f>+'[1]OOS'!$D$14</f>
        <v>650</v>
      </c>
      <c r="H29" s="18">
        <f>'[1]OOS'!E14</f>
        <v>524</v>
      </c>
      <c r="I29" s="18">
        <f>'[1]OOS'!F14</f>
        <v>623</v>
      </c>
      <c r="J29" s="18">
        <f>'[1]OOS'!G14</f>
        <v>448</v>
      </c>
      <c r="K29" s="17">
        <f>+'[1]OOS'!$H$7</f>
        <v>564</v>
      </c>
      <c r="L29" s="16">
        <f>+'[1]Aug OOS'!$N$581</f>
        <v>473</v>
      </c>
      <c r="M29" s="17">
        <f>+'[1]OOS'!$J$7</f>
        <v>477</v>
      </c>
      <c r="N29" s="18">
        <f>+'[1]Oct OOS'!$R$900</f>
        <v>678</v>
      </c>
      <c r="O29" s="18">
        <f>+'[1]Nov OOS'!$R$710</f>
        <v>554</v>
      </c>
      <c r="P29" s="18">
        <f>+'[1]Dec OOS'!$R$1076</f>
        <v>764</v>
      </c>
    </row>
    <row r="30" spans="2:16" ht="12.75">
      <c r="B30" s="103"/>
      <c r="C30" s="104"/>
      <c r="D30" s="57" t="s">
        <v>53</v>
      </c>
      <c r="E30" s="40">
        <f aca="true" t="shared" si="6" ref="E30:J30">+E29/E28</f>
        <v>0.6059071729957806</v>
      </c>
      <c r="F30" s="40">
        <f t="shared" si="6"/>
        <v>0.7394766780432309</v>
      </c>
      <c r="G30" s="40">
        <f t="shared" si="6"/>
        <v>0.8094645080946451</v>
      </c>
      <c r="H30" s="47">
        <f t="shared" si="6"/>
        <v>0.8397435897435898</v>
      </c>
      <c r="I30" s="47">
        <f t="shared" si="6"/>
        <v>0.8175853018372703</v>
      </c>
      <c r="J30" s="47">
        <f t="shared" si="6"/>
        <v>0.7943262411347518</v>
      </c>
      <c r="K30" s="51">
        <f aca="true" t="shared" si="7" ref="K30:P30">+K29/K28</f>
        <v>0.8854003139717426</v>
      </c>
      <c r="L30" s="40">
        <f t="shared" si="7"/>
        <v>0.8183391003460208</v>
      </c>
      <c r="M30" s="40">
        <f t="shared" si="7"/>
        <v>0.8324607329842932</v>
      </c>
      <c r="N30" s="47">
        <f t="shared" si="7"/>
        <v>0.7566964285714286</v>
      </c>
      <c r="O30" s="47">
        <f t="shared" si="7"/>
        <v>0.7835926449787836</v>
      </c>
      <c r="P30" s="47">
        <f t="shared" si="7"/>
        <v>0.7126865671641791</v>
      </c>
    </row>
    <row r="31" spans="2:16" ht="12.75">
      <c r="B31" s="103"/>
      <c r="C31" s="104"/>
      <c r="D31" s="18" t="s">
        <v>41</v>
      </c>
      <c r="E31" s="41" t="str">
        <f>+'[1]Jan OOS'!$E$1199</f>
        <v>29069:08</v>
      </c>
      <c r="F31" s="16" t="str">
        <f>+'[1]Feb OOS'!$E$893</f>
        <v>22588:02</v>
      </c>
      <c r="G31" s="17" t="str">
        <f>+'[1]Mar OOS'!$E$817</f>
        <v>21603:43</v>
      </c>
      <c r="H31" s="49" t="str">
        <f>+'[1]Apr OOS'!$E$657</f>
        <v>12954:14</v>
      </c>
      <c r="I31" s="49" t="str">
        <f>+'[1]May OOS'!$E$812</f>
        <v>15932:43</v>
      </c>
      <c r="J31" s="49" t="str">
        <f>'[1]Jun OOS'!$E$577</f>
        <v>12891:09</v>
      </c>
      <c r="K31" s="53" t="str">
        <f>+'[1]Jul OOS'!$M$633</f>
        <v>7971:15</v>
      </c>
      <c r="L31" s="43" t="str">
        <f>+'[1]Aug OOS'!$M$588</f>
        <v>9305:34</v>
      </c>
      <c r="M31" s="53" t="str">
        <f>+'[1]Sep OOS'!$J$584</f>
        <v>8986:18</v>
      </c>
      <c r="N31" s="49" t="str">
        <f>+'[1]Oct OOS'!$K$905</f>
        <v>23666:04</v>
      </c>
      <c r="O31" s="49" t="str">
        <f>+'[1]Nov OOS'!$N$717</f>
        <v>14913:50</v>
      </c>
      <c r="P31" s="49" t="str">
        <f>+'[1]Dec OOS'!$K$1084</f>
        <v>26597:35</v>
      </c>
    </row>
    <row r="32" spans="2:16" ht="12.75">
      <c r="B32" s="105"/>
      <c r="C32" s="106"/>
      <c r="D32" s="15" t="s">
        <v>42</v>
      </c>
      <c r="E32" s="42" t="str">
        <f>+'[1]Jan OOS'!$E$1204</f>
        <v>24:32</v>
      </c>
      <c r="F32" s="43" t="str">
        <f>+'[1]Feb OOS'!$E$898</f>
        <v>25:42</v>
      </c>
      <c r="G32" s="44" t="str">
        <f>+'[1]Mar OOS'!$E$822</f>
        <v>26:54</v>
      </c>
      <c r="H32" s="50" t="str">
        <f>+'[1]Apr OOS'!$E$662</f>
        <v>20:09</v>
      </c>
      <c r="I32" s="50" t="str">
        <f>+'[1]May OOS'!$E$817</f>
        <v>19:59</v>
      </c>
      <c r="J32" s="50" t="str">
        <f>'[1]Jun OOS'!$E$582</f>
        <v>22:51</v>
      </c>
      <c r="K32" s="44" t="str">
        <f>+'[1]Jul OOS'!$M$638</f>
        <v>12:46</v>
      </c>
      <c r="L32" s="52" t="str">
        <f>+'[1]Aug OOS'!$M$593</f>
        <v>16:06</v>
      </c>
      <c r="M32" s="44" t="str">
        <f>+'[1]Sep OOS'!$J$589</f>
        <v>15:41</v>
      </c>
      <c r="N32" s="50" t="str">
        <f>+'[1]Oct OOS'!$K$910</f>
        <v>26:25</v>
      </c>
      <c r="O32" s="50" t="str">
        <f>+'[1]Nov OOS'!$N$722</f>
        <v>21:06</v>
      </c>
      <c r="P32" s="50" t="str">
        <f>+'[1]Dec OOS'!$K$1089</f>
        <v>24:49</v>
      </c>
    </row>
    <row r="34" spans="2:16" s="3" customFormat="1" ht="12.75">
      <c r="B34" s="68" t="s">
        <v>20</v>
      </c>
      <c r="C34" s="110"/>
      <c r="D34" s="110"/>
      <c r="E34" s="110"/>
      <c r="F34" s="110"/>
      <c r="G34" s="110"/>
      <c r="H34" s="111"/>
      <c r="I34" s="85" t="s">
        <v>1</v>
      </c>
      <c r="J34" s="86"/>
      <c r="K34" s="66" t="s">
        <v>2</v>
      </c>
      <c r="L34" s="67"/>
      <c r="M34" s="85" t="s">
        <v>3</v>
      </c>
      <c r="N34" s="86"/>
      <c r="O34" s="66" t="s">
        <v>4</v>
      </c>
      <c r="P34" s="67"/>
    </row>
    <row r="35" spans="2:16" ht="12.75" customHeight="1">
      <c r="B35" s="121" t="s">
        <v>54</v>
      </c>
      <c r="C35" s="122"/>
      <c r="D35" s="122"/>
      <c r="E35" s="112" t="s">
        <v>55</v>
      </c>
      <c r="F35" s="112"/>
      <c r="G35" s="112"/>
      <c r="H35" s="112"/>
      <c r="I35" s="63">
        <f>+'[3]Sheet1'!O31</f>
        <v>110124.0675931904</v>
      </c>
      <c r="J35" s="64"/>
      <c r="K35" s="76">
        <f>+'[3]Sheet1'!P31</f>
        <v>76481.07749782497</v>
      </c>
      <c r="L35" s="77"/>
      <c r="M35" s="63">
        <f>+'[3]Sheet1'!Q31</f>
        <v>86003.35309178976</v>
      </c>
      <c r="N35" s="64"/>
      <c r="O35" s="76">
        <f>+'[3]Sheet1'!R31</f>
        <v>91734.5288280471</v>
      </c>
      <c r="P35" s="77"/>
    </row>
    <row r="36" spans="2:16" ht="12.75">
      <c r="B36" s="122"/>
      <c r="C36" s="122"/>
      <c r="D36" s="122"/>
      <c r="E36" s="112" t="s">
        <v>21</v>
      </c>
      <c r="F36" s="112"/>
      <c r="G36" s="112"/>
      <c r="H36" s="112"/>
      <c r="I36" s="63">
        <f>+'[3]Sheet1'!O20</f>
        <v>3651290</v>
      </c>
      <c r="J36" s="64"/>
      <c r="K36" s="76">
        <f>+'[3]Sheet1'!P20</f>
        <v>5296925</v>
      </c>
      <c r="L36" s="77"/>
      <c r="M36" s="63">
        <f>+'[3]Sheet1'!Q20</f>
        <v>5487237</v>
      </c>
      <c r="N36" s="64"/>
      <c r="O36" s="76">
        <f>+'[3]Sheet1'!R20</f>
        <v>3619195</v>
      </c>
      <c r="P36" s="77"/>
    </row>
    <row r="37" spans="2:16" ht="12.75">
      <c r="B37" s="122"/>
      <c r="C37" s="122"/>
      <c r="D37" s="122"/>
      <c r="E37" s="112" t="s">
        <v>56</v>
      </c>
      <c r="F37" s="112"/>
      <c r="G37" s="112"/>
      <c r="H37" s="112"/>
      <c r="I37" s="65">
        <f>+'[3]Sheet1'!O29</f>
        <v>0.9294990329292024</v>
      </c>
      <c r="J37" s="64"/>
      <c r="K37" s="61">
        <f>+'[3]Sheet1'!P29</f>
        <v>0.7078008100877405</v>
      </c>
      <c r="L37" s="62"/>
      <c r="M37" s="65">
        <f>+'[3]Sheet1'!Q29</f>
        <v>0.783957806017641</v>
      </c>
      <c r="N37" s="64"/>
      <c r="O37" s="61">
        <f>+'[3]Sheet1'!R29</f>
        <v>0.8210083194227079</v>
      </c>
      <c r="P37" s="62"/>
    </row>
    <row r="38" spans="2:16" ht="12.75">
      <c r="B38" s="28"/>
      <c r="C38" s="28"/>
      <c r="D38" s="28"/>
      <c r="E38" s="29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8"/>
    </row>
    <row r="39" spans="2:16" ht="12.75">
      <c r="B39" s="28"/>
      <c r="C39" s="28"/>
      <c r="D39" s="28"/>
      <c r="E39" s="29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8"/>
    </row>
    <row r="41" spans="3:16" ht="12.75">
      <c r="C41" s="78" t="s">
        <v>22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3:16" ht="12.75"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12.75">
      <c r="J43" s="3"/>
    </row>
    <row r="44" spans="3:15" s="6" customFormat="1" ht="13.5" thickBot="1">
      <c r="C44" s="6" t="s">
        <v>33</v>
      </c>
      <c r="D44" s="32" t="s">
        <v>59</v>
      </c>
      <c r="G44" s="6" t="s">
        <v>34</v>
      </c>
      <c r="H44" s="74" t="s">
        <v>60</v>
      </c>
      <c r="I44" s="74"/>
      <c r="J44" s="74"/>
      <c r="L44" s="6" t="s">
        <v>35</v>
      </c>
      <c r="M44" s="75" t="s">
        <v>61</v>
      </c>
      <c r="N44" s="74"/>
      <c r="O44" s="74"/>
    </row>
    <row r="45" spans="5:11" ht="12.75">
      <c r="E45" s="3"/>
      <c r="H45" s="3"/>
      <c r="K45" s="33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E37:H37"/>
    <mergeCell ref="E36:H36"/>
    <mergeCell ref="I35:J35"/>
    <mergeCell ref="B35:D37"/>
    <mergeCell ref="E35:H35"/>
    <mergeCell ref="B7:D10"/>
    <mergeCell ref="B11:C13"/>
    <mergeCell ref="D2:E2"/>
    <mergeCell ref="H7:J8"/>
    <mergeCell ref="E9:G9"/>
    <mergeCell ref="H9:J9"/>
    <mergeCell ref="B19:B27"/>
    <mergeCell ref="B28:C32"/>
    <mergeCell ref="B14:C17"/>
    <mergeCell ref="B18:C18"/>
    <mergeCell ref="B34:H34"/>
    <mergeCell ref="C25:C27"/>
    <mergeCell ref="C1:P1"/>
    <mergeCell ref="I34:J34"/>
    <mergeCell ref="K34:L34"/>
    <mergeCell ref="M34:N34"/>
    <mergeCell ref="N7:P8"/>
    <mergeCell ref="C19:C21"/>
    <mergeCell ref="K7:M8"/>
    <mergeCell ref="E7:G8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I36:J36"/>
    <mergeCell ref="O37:P37"/>
    <mergeCell ref="M36:N36"/>
    <mergeCell ref="M37:N37"/>
    <mergeCell ref="O34:P34"/>
    <mergeCell ref="M35:N35"/>
    <mergeCell ref="N9:P9"/>
    <mergeCell ref="K9:M9"/>
    <mergeCell ref="K35:L35"/>
  </mergeCells>
  <hyperlinks>
    <hyperlink ref="M44" r:id="rId1" display="cassandra.guinness@frontiercorp.com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2010-04-27T18:57:41Z</cp:lastPrinted>
  <dcterms:created xsi:type="dcterms:W3CDTF">2009-11-05T22:32:05Z</dcterms:created>
  <dcterms:modified xsi:type="dcterms:W3CDTF">2011-02-16T16:50:20Z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